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Звіти_тендери_2018-2020\"/>
    </mc:Choice>
  </mc:AlternateContent>
  <xr:revisionPtr revIDLastSave="0" documentId="8_{4F34DF32-AF68-4725-A982-E5B2AA184D7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" sheetId="1" r:id="rId1"/>
  </sheets>
  <definedNames>
    <definedName name="_xlnm._FilterDatabase" localSheetId="0" hidden="1">Sheet!$A$5:$BF$50</definedName>
  </definedNames>
  <calcPr calcId="191029"/>
</workbook>
</file>

<file path=xl/calcChain.xml><?xml version="1.0" encoding="utf-8"?>
<calcChain xmlns="http://schemas.openxmlformats.org/spreadsheetml/2006/main">
  <c r="AR50" i="1" l="1"/>
  <c r="B50" i="1"/>
  <c r="B49" i="1"/>
  <c r="B48" i="1"/>
  <c r="B47" i="1"/>
  <c r="B46" i="1"/>
  <c r="B45" i="1"/>
  <c r="B44" i="1"/>
  <c r="C43" i="1"/>
  <c r="B43" i="1"/>
  <c r="C42" i="1"/>
  <c r="B42" i="1"/>
  <c r="AR41" i="1"/>
  <c r="B41" i="1"/>
  <c r="B40" i="1"/>
  <c r="B39" i="1"/>
  <c r="B38" i="1"/>
  <c r="B37" i="1"/>
  <c r="AR36" i="1"/>
  <c r="B36" i="1"/>
  <c r="C35" i="1"/>
  <c r="B35" i="1"/>
  <c r="C34" i="1"/>
  <c r="B34" i="1"/>
  <c r="AR33" i="1"/>
  <c r="C33" i="1"/>
  <c r="B33" i="1"/>
  <c r="AR32" i="1"/>
  <c r="C32" i="1"/>
  <c r="B32" i="1"/>
  <c r="AR31" i="1"/>
  <c r="B31" i="1"/>
  <c r="B30" i="1"/>
  <c r="AR29" i="1"/>
  <c r="B29" i="1"/>
  <c r="AR28" i="1"/>
  <c r="B28" i="1"/>
  <c r="B27" i="1"/>
  <c r="B26" i="1"/>
  <c r="AR25" i="1"/>
  <c r="C25" i="1"/>
  <c r="B25" i="1"/>
  <c r="AR24" i="1"/>
  <c r="C24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C9" i="1"/>
  <c r="B9" i="1"/>
  <c r="C8" i="1"/>
  <c r="B8" i="1"/>
  <c r="B7" i="1"/>
  <c r="B6" i="1"/>
</calcChain>
</file>

<file path=xl/sharedStrings.xml><?xml version="1.0" encoding="utf-8"?>
<sst xmlns="http://schemas.openxmlformats.org/spreadsheetml/2006/main" count="1213" uniqueCount="321">
  <si>
    <t xml:space="preserve"> «Послуги з гідрохімічного (механічного) очищення від мулистих та накипових відкладень системи центрального опалення та приладів ЛНУ ім.І.Франка за адресами: Тарнавського,107, Кирила і Мефодія,6, 6а, 8, 8а, Коперника,3, Медової Печери,53, 39а, Грушевського,4, Плужника,2, Пасічна,62б, 62в, 22, Саксаганського,1, Драгоманова,12) за кодом ДК 021:2015: 45450000-6 — Інші завершальні будівельні роботи»</t>
  </si>
  <si>
    <t>"Продукція борошномельно-круп'яної промисловості за кодом ДК 021:2015 – 15610000-7"</t>
  </si>
  <si>
    <t>% зниження</t>
  </si>
  <si>
    <t>+380 44 246 27 82</t>
  </si>
  <si>
    <t>+3803122485</t>
  </si>
  <si>
    <t>+380322392113</t>
  </si>
  <si>
    <t>+380322591101</t>
  </si>
  <si>
    <t>+380322592159</t>
  </si>
  <si>
    <t>+380322612121</t>
  </si>
  <si>
    <t>+380322673131</t>
  </si>
  <si>
    <t>+380322753439</t>
  </si>
  <si>
    <t>+380322755723</t>
  </si>
  <si>
    <t>+380322763357</t>
  </si>
  <si>
    <t>+38032787323</t>
  </si>
  <si>
    <t>+380332780575</t>
  </si>
  <si>
    <t>+380342268491</t>
  </si>
  <si>
    <t xml:space="preserve">+380342586390 </t>
  </si>
  <si>
    <t>+380347523250</t>
  </si>
  <si>
    <t>+380442065100</t>
  </si>
  <si>
    <t xml:space="preserve">+380442901814 </t>
  </si>
  <si>
    <t>+380443338762</t>
  </si>
  <si>
    <t>+380676370568</t>
  </si>
  <si>
    <t>+380676701471</t>
  </si>
  <si>
    <t>+380968533885</t>
  </si>
  <si>
    <t>+380979078176</t>
  </si>
  <si>
    <t>+380982104742</t>
  </si>
  <si>
    <t>,,</t>
  </si>
  <si>
    <t>0 (0)</t>
  </si>
  <si>
    <t>0 (0) / 0 (0)</t>
  </si>
  <si>
    <t>00131512</t>
  </si>
  <si>
    <t>00131529</t>
  </si>
  <si>
    <t>00131587</t>
  </si>
  <si>
    <t>01/03-2021</t>
  </si>
  <si>
    <t>02070987</t>
  </si>
  <si>
    <t>03220000-9 Овочі, фрукти та горіхи</t>
  </si>
  <si>
    <t>03348471</t>
  </si>
  <si>
    <t>03349039</t>
  </si>
  <si>
    <t>04/03-2021-В</t>
  </si>
  <si>
    <t>05/03-2021</t>
  </si>
  <si>
    <t>05/04.2021</t>
  </si>
  <si>
    <t>05506460</t>
  </si>
  <si>
    <t>09310000-5 Електрична енергія</t>
  </si>
  <si>
    <t>09320000-8 Пара, гаряча вода та пов’язана продукція</t>
  </si>
  <si>
    <t>1</t>
  </si>
  <si>
    <t>1 (0)</t>
  </si>
  <si>
    <t>1 (1)</t>
  </si>
  <si>
    <t>1 (1) / 0 (0)</t>
  </si>
  <si>
    <t>102855</t>
  </si>
  <si>
    <t>102855/1</t>
  </si>
  <si>
    <t>14/3</t>
  </si>
  <si>
    <t>15/03-П</t>
  </si>
  <si>
    <t>15/03-С</t>
  </si>
  <si>
    <t>150000.0 UAH</t>
  </si>
  <si>
    <t>15110000-2 М’ясо</t>
  </si>
  <si>
    <t>15610000-7 Продукція борошномельно-круп'яної промисловості</t>
  </si>
  <si>
    <t>19.02/З</t>
  </si>
  <si>
    <t>19/03-Б</t>
  </si>
  <si>
    <t>19/03.2021-О</t>
  </si>
  <si>
    <t>19480600</t>
  </si>
  <si>
    <t>2057502934</t>
  </si>
  <si>
    <t>2057502934,ФОП Повзанюк Богдан Семенович,Україна;2850612299,ФОП Михайлюк Іван Петрович,Україна</t>
  </si>
  <si>
    <t>206</t>
  </si>
  <si>
    <t>207</t>
  </si>
  <si>
    <t>210147</t>
  </si>
  <si>
    <t>2111</t>
  </si>
  <si>
    <t>2111-І</t>
  </si>
  <si>
    <t>21560766</t>
  </si>
  <si>
    <t>23-21/422</t>
  </si>
  <si>
    <t>2832212497,ФОП "ЦИГИЛИК АНАТОЛІЙ СТЕПАНОВИЧ",Україна;43903891,ТОВ "УКР-ГАЛИЧ",Україна</t>
  </si>
  <si>
    <t>290112/35014</t>
  </si>
  <si>
    <t>30120000-6 Фотокопіювальне та поліграфічне обладнання для офсетного друку</t>
  </si>
  <si>
    <t>30200000-1 Комп’ютерне обладнання та приладдя</t>
  </si>
  <si>
    <t>30275262</t>
  </si>
  <si>
    <t>30674051</t>
  </si>
  <si>
    <t>3109304482</t>
  </si>
  <si>
    <t>3109304482,ФІЗИЧНА ОСОБА-ПІДПРИЄМЕЦЬ ФЕДЬКІВ ОЛЬГА ВАСИЛІВНА,Україна;3157408407,ФІЗИЧНА ОСОБА-ПІДПРИЄМЕЦЬ НЕВЕСТЮК МАРІЯ ДМИТРІВНА,Україна</t>
  </si>
  <si>
    <t>32320000-2 Телевізійне й аудіовізуальне обладнання</t>
  </si>
  <si>
    <t>34521829</t>
  </si>
  <si>
    <t>347</t>
  </si>
  <si>
    <t>34711924</t>
  </si>
  <si>
    <t>34711924,ТОВ Санком-Львів,Україна;03348465,КП Транспортна фірма Львівспецкомунтранс,Україна</t>
  </si>
  <si>
    <t>35014</t>
  </si>
  <si>
    <t>35429502</t>
  </si>
  <si>
    <t>37059699,ТОВАРИСТВО З ОБМЕЖЕНОЮ ВІДПОВІДАЛЬНІСТЮ "ЄВРО-КОМЕРС",Україна;43903891,ТОВ "УКР-ГАЛИЧ",Україна;2832212497,ФОП "ЦИГИЛИК АНАТОЛІЙ СТЕПАНОВИЧ",Україна</t>
  </si>
  <si>
    <t>37533381</t>
  </si>
  <si>
    <t>380502661693</t>
  </si>
  <si>
    <t>380980718253</t>
  </si>
  <si>
    <t>39049200</t>
  </si>
  <si>
    <t>39070065,Товариство з обмеженою відповідальністю "РОНА ІНЖИНІРИНГ",Україна;34521829,ПРИВАТНЕ ПІДПРИЄМСТВО "ОСЕЛЯ ПЛЮС",Україна</t>
  </si>
  <si>
    <t>39547244</t>
  </si>
  <si>
    <t>39731311</t>
  </si>
  <si>
    <t>39731311,ПРИВАТНЕ ПІДПРИЄМСТВО "ОСКАР ПАРКЕТ",Україна;31074858,ТзОВ ЛІСГАЛ,Україна</t>
  </si>
  <si>
    <t>401</t>
  </si>
  <si>
    <t>40927307</t>
  </si>
  <si>
    <t>42092130</t>
  </si>
  <si>
    <t>42129720</t>
  </si>
  <si>
    <t>42159289</t>
  </si>
  <si>
    <t>42566906</t>
  </si>
  <si>
    <t>42566932</t>
  </si>
  <si>
    <t>43903891,ТОВ "УКР-ГАЛИЧ",Україна;2832212497,ФОП "ЦИГИЛИК АНАТОЛІЙ СТЕПАНОВИЧ",Україна</t>
  </si>
  <si>
    <t>44112240-2 Паркет</t>
  </si>
  <si>
    <t>45000.0 UAH</t>
  </si>
  <si>
    <t>45450000-6 Інші завершальні будівельні роботи</t>
  </si>
  <si>
    <t>45453000-7 Капітальний ремонт і реставрація</t>
  </si>
  <si>
    <t>45454000-4 Реконструкція</t>
  </si>
  <si>
    <t>48600.0 UAH</t>
  </si>
  <si>
    <t>50310000-1 Технічне обслуговування і ремонт офісної техніки</t>
  </si>
  <si>
    <t>50720000-8 Послуги з ремонту і технічного обслуговування систем центрального опалення</t>
  </si>
  <si>
    <t>5624000</t>
  </si>
  <si>
    <t>60217/2021</t>
  </si>
  <si>
    <t>63/Г/2021-ТПВ</t>
  </si>
  <si>
    <t>64210000-1 Послуги телефонного зв’язку та передачі даних</t>
  </si>
  <si>
    <t>65110000-7 Розподіл води</t>
  </si>
  <si>
    <t>65200000-5 Послуги з розподілу газу та супутні послуги</t>
  </si>
  <si>
    <t>65300000-6 Розподіл електричної енергії та супутні послуги</t>
  </si>
  <si>
    <t>72400000-4 Інтернет-послуги</t>
  </si>
  <si>
    <t>90430000-0 Послуги з відведення стічних вод</t>
  </si>
  <si>
    <t>90500000-2 Послуги у сфері поводження зі сміттям та відходами</t>
  </si>
  <si>
    <t>98110000-7 Послуги підприємницьких, професійних та спеціалізованих організацій</t>
  </si>
  <si>
    <t>A-21-0078</t>
  </si>
  <si>
    <t>ROMAN.ONISHKO@YANDEX.UA</t>
  </si>
  <si>
    <t>UAH</t>
  </si>
  <si>
    <t>bogdan.povzanuk@gmail.com</t>
  </si>
  <si>
    <t>oollggaa@ukr.net</t>
  </si>
  <si>
    <t>ostapburih92@gmail.com</t>
  </si>
  <si>
    <t>report.zakupki@prom.ua</t>
  </si>
  <si>
    <t>sankom.lviv@gmail.com</t>
  </si>
  <si>
    <t>«Інтернет-послуги» за ДК 021:2015 – 72400000-4</t>
  </si>
  <si>
    <t xml:space="preserve">«Комп’ютерне обладнання та приладдя» за кодом ДК 021:2015: 30200000-1» </t>
  </si>
  <si>
    <t xml:space="preserve">«Комп’ютерне обладнання та приладдя» за кодом ДК 021:2015: 30200000-1»  
</t>
  </si>
  <si>
    <t>«Пара, гаряча вода та пов’язана продукція за ДК 021:2015: 09320000-8» (центральне опалення, в т.ч. приєднане теплове навантаження та гаряча вода)</t>
  </si>
  <si>
    <t>«Пара, гаряча вода та пов’язана продукція за ДК 021:2015: 09320000-8» (центральне опалення, в т.ч. приєднане теплове навантаження та гаряча вода); «Пара, гаряча вода та пов’язана продукція за ДК 021:2015: 09320000-8» (центральне опалення, в т.ч. приєднане теплове навантаження та гаряча вода)</t>
  </si>
  <si>
    <t xml:space="preserve">«Паркет» за кодом ДК 021:2015:44112240-2 </t>
  </si>
  <si>
    <t>«Паркет» за кодом ДК 021:2015:44112240-2 (художній паркет)</t>
  </si>
  <si>
    <t>«Послуги з відведення стічних вод (водовідведення, приймання стічних вод до каналізаційної мережі, в т.ч. дощові стоки)» за ДК 021:2015: 90430000-0» в Астрономічній обсерваторії Університету</t>
  </si>
  <si>
    <t xml:space="preserve">«Послуги з гідрохімічного (механічного) очищення від мулистих та накипових відкладень системи центрального опалення та приладів ЛНУ ім.І.Франка за адресами: Тарнавського,107, Кирила і Мефодія,6, 6а, 8, 8а, Коперника,3, Медової Печери,53, 39а, Грушевського,4, Плужника,2, Пасічна,62б, 62в, 22, Саксаганського,1, Драгоманова,12) за кодом ДК 021:2015: 45450000-6 — Інші завершальні будівельні роботи»
</t>
  </si>
  <si>
    <t>«Послуги з гідрохімічного (механічного) очищення від мулистих та накипових відкладень системи центрального опалення та приладів ЛНУ ім.І.Франка за адресами: Тарнавського,107, Кирила і Мефодія,6, 6а, 8, 8а, Коперника,3, Медової Печери,53, 39а, Грушевського,4, Плужника,2, Пасічна,62б, 62в, 22, Саксаганського,1, Драгоманова,12) за кодом ДК 021:2015: 50720000-8 - Послуги з ремонту і технічного обслуговування систем центрального опалення»</t>
  </si>
  <si>
    <t>«Послуги з розподілу газу та супутні послуги» за кодом CPV за ДК 021:2015 - 65200000-5 за двома лотами:  Лот 2 Послуги з розподілу газу та супутні послуги за кодом CPV за ДК 021:2015 - 65200000-5 для потреб гуртожитків Університету</t>
  </si>
  <si>
    <t>«Послуги з розподілу газу та супутні послуги» за кодом CPV за ДК 021:2015 - 65200000-5 за двома лотами: Лот 1 Послуги з розподілу газу та супутні послуги за кодом CPV за ДК 021:2015 - 65200000-5 для потреб навчальних корпусів Університету»</t>
  </si>
  <si>
    <t>«Послуги з розподілу газу та супутні послуги» за кодом CPV за ДК 021:2015 - 65200000-5 за двома лотами: Лот 1 Послуги з розподілу газу та супутні послуги за кодом CPV за ДК 021:2015 - 65200000-5 для потреб навчальних корпусів Університету»; Лот 2 Послуги з розподілу газу та супутні послуги за кодом CPV за ДК 021:2015 - 65200000-5 для потреб гуртожитків Університету:«Послуги з розподілу газу та супутні послуги» за кодом CPV за ДК 021:2015 - 65200000-5 за двома лотами: Лот 1 Послуги з розподілу газу та супутні послуги за кодом CPV за ДК 021:2015 - 65200000-5 для потреб навчальних корпусів Університету»</t>
  </si>
  <si>
    <t>«Послуги з розподілу газу та супутні послуги» за кодом CPV за ДК 021:2015 - 65200000-5 за двома лотами: Лот 1 Послуги з розподілу газу та супутні послуги за кодом CPV за ДК 021:2015 - 65200000-5 для потреб навчальних корпусів Університету»; Лот 2 Послуги з розподілу газу та супутні послуги за кодом CPV за ДК 021:2015 - 65200000-5 для потреб гуртожитків Університету:«Послуги з розподілу газу та супутні послуги» за кодом CPV за ДК 021:2015 - 65200000-5 за двома лотами: Лот 2 Послуги з розподілу газу та супутні послуги за кодом CPV за ДК 021:2015 - 65200000-5 для потреб гуртожитків Університету</t>
  </si>
  <si>
    <t>«Послуги з технічного обслуговування та ремонту офісної техніки (ремонт копіювально-розмножувальної техніки, багатофункціональні пристрої; заправка та відновлення картриджів) за кодом ДК 021:2015 - 50310000-1»</t>
  </si>
  <si>
    <t>«Послуги підприємницьких, професійних та спеціалізованих організацій код за ДК 021:2015 – 98110000-7» (послуги з акредитації освітніх програм) за лотами:Лот № 1 «Послуги підприємницьких, професійних та спеціалізованих організацій код за ДК 021:2015 – 98110000-7» (послуги з акредитації освітніх програм): для акредитації освітньої програми «Системний аналіз і управління. Інтелектуальний аналіз даних» з спеціальності 124 «Системний аналіз» у  галузі знань 12  «Інформаційні технології»</t>
  </si>
  <si>
    <t>«Послуги підприємницьких, професійних та спеціалізованих організацій код за ДК 021:2015 – 98110000-7» (послуги з акредитації освітніх програм) за лотами:Лот № 2 «Послуги підприємницьких, професійних та спеціалізованих організацій код за ДК 021:2015 – 98110000-7» (послуги з акредитації освітніх програм): для акредитації освітньої програми «Готельно-ресторанна справа» з спеціальності 241 «Готельно-ресторанна справа» у  галузі знань 24 «Сфера обслуговування»</t>
  </si>
  <si>
    <t>«Послуги телефонного зв’язку та передачі даних ДК 021:2015: 64210000-1» на 2020 рік для забезпечення виготовлення студентських квитків</t>
  </si>
  <si>
    <t>«Послуги телефонного зв’язку та передачі даних ДК 021:2015: 64210000-1» на 2020 рік для забезпечення друку студентських квитків</t>
  </si>
  <si>
    <t>«Послуги телефонного зв’язку та передачі даних ДК 021:2015: 64210000-1» на 2021 рік для забезпечення виготовлення студентських квитків</t>
  </si>
  <si>
    <t>«Послуги телефонного зв’язку та передачі даних ДК 021:2015: 64210000-1» на 2021 рік для забезпечення друку студентських квитків</t>
  </si>
  <si>
    <t>«Послуги у сфері поводження зі сміттям та відходами код ДК 021:2015 90500000-2 (за контейнерною схемою та графіком ЛКП)»</t>
  </si>
  <si>
    <t>«Реконструкція спортивних майданчиків зі штучним покриттям у Львівському національному університеті ім. Івана Франка на вул.Черемшини, 29(31) у м. Львові (Характер робіт-  реконструкція) за ДК 021:2015 – 45454000-4»</t>
  </si>
  <si>
    <t xml:space="preserve">«Реконструкція спортивних майданчиків зі штучним покриттям у Львівському національному університеті ім. Івана Франка на вул.Черемшини, 29(31) у м. Львові (Характер робіт-  реконструкція) за ДК 021:2015 – 45454000-4»
</t>
  </si>
  <si>
    <t xml:space="preserve">«Реставрація головного корпусу Львівського національного університету імені Івана Франка на вул. Університетська, 1 в м. Львові». Коригування (Характер робіт- реставрація)»
(ДК 021:2015 – 45453000-7 Капітальний ремонт і реставрація)
</t>
  </si>
  <si>
    <t>«Реставрація головного корпусу Львівського національного університету імені Івана Франка на вул. Університетська, 1 в м. Львові». Коригування (Характер робіт- реставрація)» (ДК 021:2015 – 45453000-7 Капітальний ремонт і реставрація)</t>
  </si>
  <si>
    <t>«Розподіл води» (централізоване водопостачання) за ДК 021:2015: 65110000-7</t>
  </si>
  <si>
    <t>ЄДРПОУ організатора</t>
  </si>
  <si>
    <t>ЄДРПОУ переможця</t>
  </si>
  <si>
    <t>Ідентифікатор закупівлі</t>
  </si>
  <si>
    <t>Ідентифікатор лота</t>
  </si>
  <si>
    <t>Ірина Іваночко</t>
  </si>
  <si>
    <t>А-21-0020</t>
  </si>
  <si>
    <t>АКЦІОНЕРНЕ ТОВАРИСТВО "ОПЕРАТОР ГАЗОРОЗПОДІЛЬНОЇ СИСТЕМИ  "ЛЬВІВГАЗ"</t>
  </si>
  <si>
    <t xml:space="preserve">Борошно вищий гатунок; Рис пропарений ; Крупа гречана ; Крупа пшенична ; Пшоно </t>
  </si>
  <si>
    <t>Валюта</t>
  </si>
  <si>
    <t>Всього вимог (без рішення) лот/закупівля</t>
  </si>
  <si>
    <t>Всього запитань (без відповіді) лот/закупівля</t>
  </si>
  <si>
    <t>Всього скарг (без рішення) лот/закупівля</t>
  </si>
  <si>
    <t>Всі учасники закупки</t>
  </si>
  <si>
    <t>Відкриті торги</t>
  </si>
  <si>
    <t>Відповісти на питання</t>
  </si>
  <si>
    <t>Відсутнє</t>
  </si>
  <si>
    <t>ДЕРЖАВНЕ ПІДПРИЄМСТВО "ІНФОРЕСУРС"</t>
  </si>
  <si>
    <t>ДЕРЖАВНЕ ПІДПРИЄМСТВО "НАУКОВО-ТЕЛЕКОМУНІКАЦІЙНИЙ ЦЕНТР "УКРАЇНСЬКА АКАДЕМІЧНА І ДОСЛІДНИЦЬКА МЕРЕЖА" ІНСТИТУТУ ФІЗИКИ КОНДЕНСОВАНИХ СИСТЕМ НАН УКРАЇНИ"</t>
  </si>
  <si>
    <t>ДЕРЖАВНЕ ПІДПРИЄМСТВО ЗОВНІШНЬОЕКОНОМІЧНОЇ ДІЯЛЬНОСТІ "УКРІНТЕРЕНЕРГО"</t>
  </si>
  <si>
    <t>ДК 021:2015 - 09310000- Електрична енергія (для гуртожитків ЛНУ ім. Ф. Франка)</t>
  </si>
  <si>
    <t>ДК 021:2015 - 65300000-6 - Розподіл електричної енергії та супутні послуги (для Дністровського географічного стаціонару ЛНУ ім. І. Франка)</t>
  </si>
  <si>
    <t>ДК 021:2015 - 65300000-6 - Розподіл електричної енергії та супутні послуги (для СОТ «Карпати» ЛНУ ім. І. Франка)</t>
  </si>
  <si>
    <t>ДК 021:2015 - 65300000-6 - Розподіл електричної енергії та супутні послуги (для Чорногорського географічного стаціонару ЛНУ ім. І. Франка)</t>
  </si>
  <si>
    <t>ДК 021:2015 - 65300000-6 - Розподіл електричної енергії та супутні послуги (для лабораторій польових еколого-геологічних досліджень ЛНУ ім. І. Франка)</t>
  </si>
  <si>
    <t>ДК 021:2015 - 65300000-6 - Розподіл електричної енергії та супутні послуги (для об’єктів ЛНУ ім. І. Франка)</t>
  </si>
  <si>
    <t>ДК 021:2015 - 65300000-6 -Розподіл електричної енергії та супутні послуги (для Шацького біолого-географічного стаціонару ЛНУ ім. І. Франка</t>
  </si>
  <si>
    <t>ДК 021:2015 - 65300000-6 Розподіл електричної енергії та супутні послуги (для СОТ «Карпати» ЛНУ ім. І. Франка)</t>
  </si>
  <si>
    <t>Дата аукціону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</si>
  <si>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</si>
  <si>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</si>
  <si>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</si>
  <si>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Дата уточнення до:</t>
  </si>
  <si>
    <t>Дата уточнення з:</t>
  </si>
  <si>
    <t>Договір діє до:</t>
  </si>
  <si>
    <t xml:space="preserve">Електрична енергія (Код ДК 021:2015 – 09310000-5 «Електрична енергія») за лотами
:ЛОТ 1 Електрична енергія для електропостачання об’єктів замовника у смт. Єзупіль, та в смт Ворохта Івано-Франківська області (Код ДК 021:2015 – 09310000-5 «Електрична енергія»)
</t>
  </si>
  <si>
    <t xml:space="preserve">Електрична енергія (Код ДК 021:2015 – 09310000-5 «Електрична енергія») за лотами
:ЛОТ 2 Електрична енергія для електропостачання об’єктів замовника с. Гаївка, Шацький р-н, Волинській області (Код ДК 021:2015 – 09310000-5 «Електрична енергія»)
</t>
  </si>
  <si>
    <t>Електрична енергія (для гуртожитків ЛНУ ім. Ф. Франка)</t>
  </si>
  <si>
    <t>Електрична енергія (постачання електричної енергії)  для Шацького біолого-географічного стаціонару ЛНУ ім. І. Франка (Волинська обл., Шацький р-н, с. Гаївка) за кодом ДК 021:2015 – 09310000-5</t>
  </si>
  <si>
    <t xml:space="preserve">Електрична енергія (постачання електричної енергії) для Дністровського географічного стаціонару ЛНУ ім. І. Франка (смт. Єзупіль, Тисменицький р-н, Івано-Франківська обл.) та Чорногірського герграфічного стаціонару ЛНУ ім. І. Франка (смт. Ворохта, Яремчанський р-н, Івано-Франківська обл.) за кодом ДК 021:2015: 09310000-5  </t>
  </si>
  <si>
    <t>Електрична енергія (постачання електричної енергії) для Дністровського географічного стаціонару ЛНУ ім. І. Франка (смт. Єзупіль, Тисменицький р-н, Івано-Франківська обл.); Електрична енергія (постачання електричної енергії) для Чорногірського герграфічного стаціонару ЛНУ ім. І. Франка (смт. Ворохта, Яремчанський р-н, Івано-Франківська обл.)</t>
  </si>
  <si>
    <t xml:space="preserve">Електрична енергія (постачання електричної енергії) для Шацького біолого-географічного стаціонару ЛНУ ім. І. Франка (Волинська обл., Шацький р-н, с. Гаївка) </t>
  </si>
  <si>
    <t>Електрична енергія (постачання електричної енергії) за ДК 021:2015 – 09310000-5</t>
  </si>
  <si>
    <t>Електрична енергія» (постачання електричної енергії) за ДК 021:2015 – 09310000-5</t>
  </si>
  <si>
    <t>Електронна пошта переможця тендеру</t>
  </si>
  <si>
    <t>З ПДВ</t>
  </si>
  <si>
    <t>Звіт створено 27 квітня о 16:11 з використанням http://zakupki.prom.ua</t>
  </si>
  <si>
    <t>КЕП</t>
  </si>
  <si>
    <t>Класифікатор</t>
  </si>
  <si>
    <t>Контактний телефон переможця тендеру</t>
  </si>
  <si>
    <t>Крок зниження</t>
  </si>
  <si>
    <t>Кількість одиниць</t>
  </si>
  <si>
    <t>Кількість учасників аукціону</t>
  </si>
  <si>
    <t xml:space="preserve">ЛОТ 1 Електрична енергія для електропостачання об’єктів замовника у смт. Єзупіль, та в смт Ворохта Івано-Франківська області (Код ДК 021:2015 – 09310000-5 «Електрична енергія»)
</t>
  </si>
  <si>
    <t xml:space="preserve">ЛОТ 2 Електрична енергія для електропостачання об’єктів замовника с. Гаївка, Шацький р-н, Волинській області (Код ДК 021:2015 – 09310000-5 «Електрична енергія»)
</t>
  </si>
  <si>
    <t>ЛЬВІВСЬКЕ МІСЬКЕ КОМУНАЛЬНЕ ПІДПРИЄМСТВО "ЛЬВІВВОДОКАНАЛ"</t>
  </si>
  <si>
    <t>ЛЬВІВСЬКЕ МІСЬКЕ КОМУНАЛЬНЕ ПІДПРИЄМСТВО "ЛЬВІВТЕПЛОЕНЕРГО"</t>
  </si>
  <si>
    <t>Лот № 1 «Послуги підприємницьких, професійних та спеціалізованих організацій код за ДК 021:2015 – 98110000-7» (послуги з акредитації освітніх програм): для акредитації освітньої програми «Системний аналіз і управління. Інтелектуальний аналіз даних» з спеціальності 124 «Системний аналіз» у  галузі знань 12  «Інформаційні технології»</t>
  </si>
  <si>
    <t>Лот № 2 «Послуги підприємницьких, професійних та спеціалізованих організацій код за ДК 021:2015 – 98110000-7» (послуги з акредитації освітніх програм): для акредитації освітньої програми «Готельно-ресторанна справа» з спеціальності 241 «Готельно-ресторанна справа» у  галузі знань 24 «Сфера обслуговування»</t>
  </si>
  <si>
    <t>Львівський національний університет імені Івана Франка</t>
  </si>
  <si>
    <t>М'ясо (Курятина та свинина охолоджена) за двома лотами за ДК 021:2015 код 15110000-2: Лот 1 Курятина охолоджена</t>
  </si>
  <si>
    <t>М'ясо (Курятина та свинина охолоджена) за двома лотами за ДК 021:2015 код 15110000-2: Лот 2 Свинина охолоджена</t>
  </si>
  <si>
    <t>М'ясо (Курятина та свинина охолоджена) за двома лотами за ДК 021:2015 код 15110000-2:М'ясо (Курятина та свинина охолоджена) за двома лотами за ДК 021:2015 код 15110000-2: Лот 1 Курятина охолоджена</t>
  </si>
  <si>
    <t>М'ясо (Курятина та свинина охолоджена) за двома лотами за ДК 021:2015 код 15110000-2:М'ясо (Курятина та свинина охолоджена) за двома лотами за ДК 021:2015 код 15110000-2: Лот 2 Свинина охолоджена</t>
  </si>
  <si>
    <t>Мої дії</t>
  </si>
  <si>
    <t>НАЦІОНАЛЬНЕ АГЕНТСТВО ІЗ ЗАБЕЗПЕЧЕННЯ ЯКОСТІ ВИЩОЇ ОСВІТИ</t>
  </si>
  <si>
    <t>Назва потенційного переможця (з найменшою ціною)</t>
  </si>
  <si>
    <t>Немає лотів</t>
  </si>
  <si>
    <t>Неможливо усунути порушень, що виникли через виявлені порушення законодавства у сфері публічних закупівель  (зазначення неправильного коду предмету закупівлі згідно ДК 021:2015) існує необхідність відміни закупівлі відповідно до ч. 3 ст. 32 ЗУ "Про публічні закупівлі""</t>
  </si>
  <si>
    <t>Нецінові критерії</t>
  </si>
  <si>
    <t>Номер договору</t>
  </si>
  <si>
    <t>Ні</t>
  </si>
  <si>
    <t xml:space="preserve">Овочі, фрукти та горіхи за кодом ДК 021:2015 - 03220000-9 </t>
  </si>
  <si>
    <t>Одиниця виміру</t>
  </si>
  <si>
    <t>Організатор</t>
  </si>
  <si>
    <t>Організатор закупівлі</t>
  </si>
  <si>
    <t>Основний контакт</t>
  </si>
  <si>
    <t>Очікувана вартість закупівлі</t>
  </si>
  <si>
    <t>Очікувана вартість лота</t>
  </si>
  <si>
    <t>Очікувана вартість, одиниця</t>
  </si>
  <si>
    <t>ПРИВАТНЕ АКЦІОНЕРНЕ ТОВАРИСТВО "ВОЛИНЬОБЛЕНЕРГО"</t>
  </si>
  <si>
    <t xml:space="preserve">ПРИВАТНЕ АКЦІОНЕРНЕ ТОВАРИСТВО "ЗАКАРПАТТЯОБЛЕНЕРГО", що діє через Свалявський РЕМ </t>
  </si>
  <si>
    <t>ПРИВАТНЕ АКЦІОНЕРНЕ ТОВАРИСТВО "ЛЬВІВОБЛЕНЕРГО"</t>
  </si>
  <si>
    <t>ПРИВАТНЕ АКЦІОНЕРНЕ ТОВАРИСТВО "ЛЬВІВОБЛЕНЕРГО" Південна РЕМ</t>
  </si>
  <si>
    <t>ПРИВАТНЕ АКЦІОНЕРНЕ ТОВАРИСТВО "НАУКОВО-ДОСЛІДНИЙ ІНСТИТУТ ПРИКЛАДНИХ ІНФОРМАЦІЙНИХ ТЕХНОЛОГІЙ"</t>
  </si>
  <si>
    <t>ПРИВАТНЕ ПІДПРИЄМСТВО "ОСЕЛЯ ПЛЮС"</t>
  </si>
  <si>
    <t>ПРИВАТНЕ ПІДПРИЄМСТВО "ОСКАР ПАРКЕТ"</t>
  </si>
  <si>
    <t>ПУБЛІЧНЕ АКЦІОНЕРНЕ ТОВАРИСТВО "УКРТЕЛЕКОМ"</t>
  </si>
  <si>
    <t>Пара, гаряча вода та пов’язана продукція за ДК 021:2015: 09320000-8» (теплова енергія, що виробляється на установках з нетрадиційних або поновлювальних джерел енергії)</t>
  </si>
  <si>
    <t>Переговорна процедура</t>
  </si>
  <si>
    <t>Переговорна процедура, скорочена</t>
  </si>
  <si>
    <t>Посилання на редукціон</t>
  </si>
  <si>
    <t>Послуги з відведення стічних вод (водовідведення, приймання стічних вод до каналізаційної мережі, в т.ч. дощові стоки)» за ДК 021:2015: 90430000-0</t>
  </si>
  <si>
    <t>Послуги телефонного зв’язку та передачі даних (провідний стаціонарний телефонний зв'язок) за ДК 021:2015: 64210000-1 (для об'єктів  Університету)</t>
  </si>
  <si>
    <t>Послуги телефонного зв’язку та передачі даних (провідний стаціонарний телефонний зв'язок) за ДК 021:2015: 64210000-1 (для об'єктів Університету)</t>
  </si>
  <si>
    <t>Послуги у сфері поводження зі сміттям та відходами  код ДК 021:2015 90500000-2  (за індивідуальним графіком та місцем розташування контейнерів)</t>
  </si>
  <si>
    <t xml:space="preserve">Послуги у сфері поводження зі сміттям та відходами код ДК 021:2015 90500000-2 
(за індивідуальним графіком та місцем розташування контейнерів)
</t>
  </si>
  <si>
    <t>Предмет закупівлі</t>
  </si>
  <si>
    <t>Прийом пропозицій до:</t>
  </si>
  <si>
    <t>Прийом пропозицій з</t>
  </si>
  <si>
    <t>Причина скасування закупівлі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</si>
  <si>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</si>
  <si>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</si>
  <si>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Розподіл електричної енергії та супутні послуги (для лабораторій польових еколого-геологічних досліджень ЛНУ ім. І. Франка)</t>
  </si>
  <si>
    <t>Розподіл електричної енергії та супутні послуги (для об’єктів ЛНУ ім. І. Франка)</t>
  </si>
  <si>
    <t>Список державних закупівель</t>
  </si>
  <si>
    <t>Станом на сьогодні неможливо здійснити виправлення технічної описки у частині заповненої в електронній системі закупівель інформації по закупівлі «Послуги з відведення стічних вод (водовідведення, приймання стічних вод до каналізаційної мережі, в т.ч. дощові стоки)» за ДК 021:2015: 90430000-0», ідентифікатор закупівлі UA-2021-03-05-010712-c, щодо цінової пропозиції учасника процедури (помилково вказана невірна ціна пропозиції учасника), а тому необхідно відмінити процедуру у зв’язку із вимогами пункту 2 час</t>
  </si>
  <si>
    <t>Станом на сьогодні неможливо здійснити виправлення технічної описки у частині заповненої в електронній системі закупівель інформації по закупівлі «Розподіл води» (централізоване водопостачання) за ДК 021:2015: 65110000-7», ідентифікатор закупівлі UA-2021-03-05-010651-c, щодо цінової пропозиції учасника процедури, а саме її визначення із показником «без ПДВ» (ціна повинна визначатись із ПДВ у вказаній закупівлі), а тому необхідно відмінити процедуру у зв’язку із вимогами пункту 2 частини 1 статті 32 Закону У</t>
  </si>
  <si>
    <t>Статус</t>
  </si>
  <si>
    <t>Статус договору</t>
  </si>
  <si>
    <t>Строк поставки до:</t>
  </si>
  <si>
    <t>Строк поставки з:</t>
  </si>
  <si>
    <t>Сума гарантії</t>
  </si>
  <si>
    <t>Сума зниження, грн</t>
  </si>
  <si>
    <t>Сума укладеного договору</t>
  </si>
  <si>
    <t>ТОВ "УКР-ГАЛИЧ"</t>
  </si>
  <si>
    <t>ТОВ Санком-Львів</t>
  </si>
  <si>
    <t>ТОВАРИСТВО З ОБМЕЖЕНОЮ ВІДПОВІДАЛЬНІСТЮ "ЄВРО-КОМЕРС"</t>
  </si>
  <si>
    <t>ТОВАРИСТВО З ОБМЕЖЕНОЮ ВІДПОВІДАЛЬНІСТЮ "АТ ЗАХІДЕНЕРГО"</t>
  </si>
  <si>
    <t>ТОВАРИСТВО З ОБМЕЖЕНОЮ ВІДПОВІДАЛЬНІСТЮ "ВОДОКАНАЛ БРЮХОВИЧІ"</t>
  </si>
  <si>
    <t>ТОВАРИСТВО З ОБМЕЖЕНОЮ ВІДПОВІДАЛЬНІСТЮ "ВОЛИНЬЕЛЕКТРОЗБУТ"</t>
  </si>
  <si>
    <t>ТОВАРИСТВО З ОБМЕЖЕНОЮ ВІДПОВІДАЛЬНІСТЮ "ГРІНЕРА УКРАЇНА"</t>
  </si>
  <si>
    <t>ТОВАРИСТВО З ОБМЕЖЕНОЮ ВІДПОВІДАЛЬНІСТЮ "ЛЬВІВЕНЕРГОЗБУТ"</t>
  </si>
  <si>
    <t>ТОВАРИСТВО З ОБМЕЖЕНОЮ ВІДПОВІДАЛЬНІСТЮ "ПРИКАРПАТЕНЕРГОТРЕЙД"</t>
  </si>
  <si>
    <t>Так</t>
  </si>
  <si>
    <t>Телевізійне й аудіовізуальне обладнання –  за кодом CPV за ДК 021:2015 - 32320000-2</t>
  </si>
  <si>
    <t>Телевізійне й аудіовізуальне обладнання – за кодом CPV за ДК 021:2015 - 32320000-2</t>
  </si>
  <si>
    <t xml:space="preserve">Телевізійне й аудіовізуальне обладнання – за кодом CPV за ДК 021:2015 - 32320000-2
</t>
  </si>
  <si>
    <t xml:space="preserve">Телевізійне й аудіовізуальне обладнання – за кодом CPV за ДК 021:2015 - 32320000-2
</t>
  </si>
  <si>
    <t>Тип процедури</t>
  </si>
  <si>
    <t>Товариство з обмеженою відповідальністю "РОНА ІНЖИНІРИНГ"</t>
  </si>
  <si>
    <t>Узагальнена назва закупівлі</t>
  </si>
  <si>
    <t>Укладення договору до:</t>
  </si>
  <si>
    <t>Укладення договору з:</t>
  </si>
  <si>
    <t>ФІЗИЧНА ОСОБА-ПІДПРИЄМЕЦЬ ФЕДЬКІВ ОЛЬГА ВАСИЛІВНА</t>
  </si>
  <si>
    <t>ФОП "ЦИГИЛИК АНАТОЛІЙ СТЕПАНОВИЧ"</t>
  </si>
  <si>
    <t>ФОП Повзанюк Богдан Семенович</t>
  </si>
  <si>
    <t>Фактичний переможець</t>
  </si>
  <si>
    <t xml:space="preserve">Фотокопіювальне та поліграфічне обладнання для офсетного друку 
– за кодом CPV за ДК 021:2015 - 30120000-6 (Тонери, картриджі)
</t>
  </si>
  <si>
    <t>Фотокопіювальне та поліграфічне обладнання для офсетного друку  – за кодом CPV за ДК 021:2015 - 30120000-6 (Тонери, картриджі)</t>
  </si>
  <si>
    <t>Філія "Південна" АТ "Прикарпатобленерго"</t>
  </si>
  <si>
    <t>Філія ПрАТ "Прикарпаттяобленерго" "Центральна"</t>
  </si>
  <si>
    <t>Якщо ви маєте пропозицію чи побажання щодо покращення цього звіту, напишіть нам, будь ласка:</t>
  </si>
  <si>
    <t>аукціон не передбачено</t>
  </si>
  <si>
    <t>аукціон не проводився</t>
  </si>
  <si>
    <t>гігакалорія</t>
  </si>
  <si>
    <t>завершений</t>
  </si>
  <si>
    <t>завершено</t>
  </si>
  <si>
    <t>закупівля не відбулась</t>
  </si>
  <si>
    <t>кваліфікація</t>
  </si>
  <si>
    <t>кіловар-година</t>
  </si>
  <si>
    <t>кіловат-година</t>
  </si>
  <si>
    <t>кілограми</t>
  </si>
  <si>
    <t>кілька позицій</t>
  </si>
  <si>
    <t>метр квадратний</t>
  </si>
  <si>
    <t>метр кубічний</t>
  </si>
  <si>
    <t>найменувань</t>
  </si>
  <si>
    <t>не указано</t>
  </si>
  <si>
    <t>очікує підпису</t>
  </si>
  <si>
    <t>послуга</t>
  </si>
  <si>
    <t>прийом пропозицій</t>
  </si>
  <si>
    <t>пропозиції розглянуті</t>
  </si>
  <si>
    <t>підписано</t>
  </si>
  <si>
    <t>роботи</t>
  </si>
  <si>
    <t>скасована</t>
  </si>
  <si>
    <t>тонни</t>
  </si>
  <si>
    <t>штуки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</si>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</sst>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dd\.mm\.yyyy"/>
    <numFmt numFmtId="166" formatCode="dd\.mm\.yyyy\ hh:mm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  <xf numFmtId="166" fontId="1" fillId="0" borderId="0" xfId="0" applyNumberFormat="1" applyFont="1"/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y.zakupki.prom.ua/remote/dispatcher/state_purchase_view/25233979" TargetMode="External"/><Relationship Id="rId18" Type="http://schemas.openxmlformats.org/officeDocument/2006/relationships/hyperlink" Target="https://my.zakupki.prom.ua/remote/dispatcher/state_purchase_view/26121112" TargetMode="External"/><Relationship Id="rId26" Type="http://schemas.openxmlformats.org/officeDocument/2006/relationships/hyperlink" Target="https://my.zakupki.prom.ua/remote/dispatcher/state_purchase_lot_view/648314" TargetMode="External"/><Relationship Id="rId39" Type="http://schemas.openxmlformats.org/officeDocument/2006/relationships/hyperlink" Target="https://auction.openprocurement.org/tenders/d8e6b39fc4b14f789e96f3fa4694cfcc_07e4e6d5a730418cac9b2681b8037ef9" TargetMode="External"/><Relationship Id="rId21" Type="http://schemas.openxmlformats.org/officeDocument/2006/relationships/hyperlink" Target="https://my.zakupki.prom.ua/remote/dispatcher/state_purchase_view/25087964" TargetMode="External"/><Relationship Id="rId34" Type="http://schemas.openxmlformats.org/officeDocument/2006/relationships/hyperlink" Target="https://my.zakupki.prom.ua/remote/dispatcher/state_purchase_view/23818786" TargetMode="External"/><Relationship Id="rId42" Type="http://schemas.openxmlformats.org/officeDocument/2006/relationships/hyperlink" Target="https://auction.openprocurement.org/tenders/d8e6b39fc4b14f789e96f3fa4694cfcc_b67e96197e144b1496d999905005ae55" TargetMode="External"/><Relationship Id="rId47" Type="http://schemas.openxmlformats.org/officeDocument/2006/relationships/hyperlink" Target="https://my.zakupki.prom.ua/remote/dispatcher/state_purchase_view/23838096" TargetMode="External"/><Relationship Id="rId50" Type="http://schemas.openxmlformats.org/officeDocument/2006/relationships/hyperlink" Target="https://my.zakupki.prom.ua/remote/dispatcher/state_purchase_view/25706410" TargetMode="External"/><Relationship Id="rId55" Type="http://schemas.openxmlformats.org/officeDocument/2006/relationships/hyperlink" Target="https://my.zakupki.prom.ua/remote/dispatcher/state_purchase_view/24618498" TargetMode="External"/><Relationship Id="rId63" Type="http://schemas.openxmlformats.org/officeDocument/2006/relationships/hyperlink" Target="https://my.zakupki.prom.ua/remote/dispatcher/state_purchase_view/25087844" TargetMode="External"/><Relationship Id="rId7" Type="http://schemas.openxmlformats.org/officeDocument/2006/relationships/hyperlink" Target="https://my.zakupki.prom.ua/remote/dispatcher/state_purchase_lot_view/639840" TargetMode="External"/><Relationship Id="rId2" Type="http://schemas.openxmlformats.org/officeDocument/2006/relationships/hyperlink" Target="https://my.zakupki.prom.ua/remote/dispatcher/state_purchase_view/23859607" TargetMode="External"/><Relationship Id="rId16" Type="http://schemas.openxmlformats.org/officeDocument/2006/relationships/hyperlink" Target="https://my.zakupki.prom.ua/remote/dispatcher/state_purchase_view/26121337" TargetMode="External"/><Relationship Id="rId20" Type="http://schemas.openxmlformats.org/officeDocument/2006/relationships/hyperlink" Target="https://my.zakupki.prom.ua/remote/dispatcher/state_purchase_view/25118130" TargetMode="External"/><Relationship Id="rId29" Type="http://schemas.openxmlformats.org/officeDocument/2006/relationships/hyperlink" Target="https://my.zakupki.prom.ua/remote/dispatcher/state_purchase_view/23835304" TargetMode="External"/><Relationship Id="rId41" Type="http://schemas.openxmlformats.org/officeDocument/2006/relationships/hyperlink" Target="https://my.zakupki.prom.ua/remote/dispatcher/state_purchase_lot_view/625898" TargetMode="External"/><Relationship Id="rId54" Type="http://schemas.openxmlformats.org/officeDocument/2006/relationships/hyperlink" Target="https://auction.openprocurement.org/tenders/ac3c485787cd40959682ede4f5dc166a" TargetMode="External"/><Relationship Id="rId62" Type="http://schemas.openxmlformats.org/officeDocument/2006/relationships/hyperlink" Target="https://my.zakupki.prom.ua/remote/dispatcher/state_purchase_view/25225554" TargetMode="External"/><Relationship Id="rId1" Type="http://schemas.openxmlformats.org/officeDocument/2006/relationships/hyperlink" Target="mailto:report.zakupki@prom.ua" TargetMode="External"/><Relationship Id="rId6" Type="http://schemas.openxmlformats.org/officeDocument/2006/relationships/hyperlink" Target="https://my.zakupki.prom.ua/remote/dispatcher/state_purchase_view/25087623" TargetMode="External"/><Relationship Id="rId11" Type="http://schemas.openxmlformats.org/officeDocument/2006/relationships/hyperlink" Target="https://my.zakupki.prom.ua/remote/dispatcher/state_purchase_view/24677309" TargetMode="External"/><Relationship Id="rId24" Type="http://schemas.openxmlformats.org/officeDocument/2006/relationships/hyperlink" Target="https://auction.openprocurement.org/tenders/985f140672d84b7fa59a3977aa70fbb8_07e4e6d5a730418cac9b2681b8037ef9" TargetMode="External"/><Relationship Id="rId32" Type="http://schemas.openxmlformats.org/officeDocument/2006/relationships/hyperlink" Target="https://my.zakupki.prom.ua/remote/dispatcher/state_purchase_view/24328465" TargetMode="External"/><Relationship Id="rId37" Type="http://schemas.openxmlformats.org/officeDocument/2006/relationships/hyperlink" Target="https://my.zakupki.prom.ua/remote/dispatcher/state_purchase_view/24128769" TargetMode="External"/><Relationship Id="rId40" Type="http://schemas.openxmlformats.org/officeDocument/2006/relationships/hyperlink" Target="https://my.zakupki.prom.ua/remote/dispatcher/state_purchase_view/24128769" TargetMode="External"/><Relationship Id="rId45" Type="http://schemas.openxmlformats.org/officeDocument/2006/relationships/hyperlink" Target="https://my.zakupki.prom.ua/remote/dispatcher/state_purchase_view/23872579" TargetMode="External"/><Relationship Id="rId53" Type="http://schemas.openxmlformats.org/officeDocument/2006/relationships/hyperlink" Target="https://my.zakupki.prom.ua/remote/dispatcher/state_purchase_view/23459818" TargetMode="External"/><Relationship Id="rId58" Type="http://schemas.openxmlformats.org/officeDocument/2006/relationships/hyperlink" Target="https://my.zakupki.prom.ua/remote/dispatcher/state_purchase_lot_view/633550" TargetMode="External"/><Relationship Id="rId66" Type="http://schemas.openxmlformats.org/officeDocument/2006/relationships/hyperlink" Target="https://auction.openprocurement.org/tenders/0a276beaa2444be49b1e4e614deda9a2" TargetMode="External"/><Relationship Id="rId5" Type="http://schemas.openxmlformats.org/officeDocument/2006/relationships/hyperlink" Target="https://my.zakupki.prom.ua/remote/dispatcher/state_purchase_lot_view/639839" TargetMode="External"/><Relationship Id="rId15" Type="http://schemas.openxmlformats.org/officeDocument/2006/relationships/hyperlink" Target="https://my.zakupki.prom.ua/remote/dispatcher/state_purchase_view/26123098" TargetMode="External"/><Relationship Id="rId23" Type="http://schemas.openxmlformats.org/officeDocument/2006/relationships/hyperlink" Target="https://my.zakupki.prom.ua/remote/dispatcher/state_purchase_lot_view/648313" TargetMode="External"/><Relationship Id="rId28" Type="http://schemas.openxmlformats.org/officeDocument/2006/relationships/hyperlink" Target="https://my.zakupki.prom.ua/remote/dispatcher/state_purchase_view/25725566" TargetMode="External"/><Relationship Id="rId36" Type="http://schemas.openxmlformats.org/officeDocument/2006/relationships/hyperlink" Target="https://auction.openprocurement.org/tenders/b6024caa92e6469a9b4dcc5be11679f9" TargetMode="External"/><Relationship Id="rId49" Type="http://schemas.openxmlformats.org/officeDocument/2006/relationships/hyperlink" Target="https://my.zakupki.prom.ua/remote/dispatcher/state_purchase_view/24858174" TargetMode="External"/><Relationship Id="rId57" Type="http://schemas.openxmlformats.org/officeDocument/2006/relationships/hyperlink" Target="https://my.zakupki.prom.ua/remote/dispatcher/state_purchase_view/24618498" TargetMode="External"/><Relationship Id="rId61" Type="http://schemas.openxmlformats.org/officeDocument/2006/relationships/hyperlink" Target="https://my.zakupki.prom.ua/remote/dispatcher/state_purchase_view/23975373" TargetMode="External"/><Relationship Id="rId10" Type="http://schemas.openxmlformats.org/officeDocument/2006/relationships/hyperlink" Target="https://my.zakupki.prom.ua/remote/dispatcher/state_purchase_view/23828485" TargetMode="External"/><Relationship Id="rId19" Type="http://schemas.openxmlformats.org/officeDocument/2006/relationships/hyperlink" Target="https://my.zakupki.prom.ua/remote/dispatcher/state_purchase_view/24860960" TargetMode="External"/><Relationship Id="rId31" Type="http://schemas.openxmlformats.org/officeDocument/2006/relationships/hyperlink" Target="https://auction.openprocurement.org/tenders/2ef780ba064a4a7b9a6dbc32db20eaa6" TargetMode="External"/><Relationship Id="rId44" Type="http://schemas.openxmlformats.org/officeDocument/2006/relationships/hyperlink" Target="https://my.zakupki.prom.ua/remote/dispatcher/state_purchase_lot_view/621446" TargetMode="External"/><Relationship Id="rId52" Type="http://schemas.openxmlformats.org/officeDocument/2006/relationships/hyperlink" Target="https://my.zakupki.prom.ua/remote/dispatcher/state_purchase_view/24858387" TargetMode="External"/><Relationship Id="rId60" Type="http://schemas.openxmlformats.org/officeDocument/2006/relationships/hyperlink" Target="https://my.zakupki.prom.ua/remote/dispatcher/state_purchase_view/25503230" TargetMode="External"/><Relationship Id="rId65" Type="http://schemas.openxmlformats.org/officeDocument/2006/relationships/hyperlink" Target="https://my.zakupki.prom.ua/remote/dispatcher/state_purchase_view/23822654" TargetMode="External"/><Relationship Id="rId4" Type="http://schemas.openxmlformats.org/officeDocument/2006/relationships/hyperlink" Target="https://my.zakupki.prom.ua/remote/dispatcher/state_purchase_view/25087623" TargetMode="External"/><Relationship Id="rId9" Type="http://schemas.openxmlformats.org/officeDocument/2006/relationships/hyperlink" Target="https://my.zakupki.prom.ua/remote/dispatcher/state_purchase_view/23537575" TargetMode="External"/><Relationship Id="rId14" Type="http://schemas.openxmlformats.org/officeDocument/2006/relationships/hyperlink" Target="https://my.zakupki.prom.ua/remote/dispatcher/state_purchase_view/24157450" TargetMode="External"/><Relationship Id="rId22" Type="http://schemas.openxmlformats.org/officeDocument/2006/relationships/hyperlink" Target="https://my.zakupki.prom.ua/remote/dispatcher/state_purchase_view/25706387" TargetMode="External"/><Relationship Id="rId27" Type="http://schemas.openxmlformats.org/officeDocument/2006/relationships/hyperlink" Target="https://auction.openprocurement.org/tenders/985f140672d84b7fa59a3977aa70fbb8_b67e96197e144b1496d999905005ae55" TargetMode="External"/><Relationship Id="rId30" Type="http://schemas.openxmlformats.org/officeDocument/2006/relationships/hyperlink" Target="https://my.zakupki.prom.ua/remote/dispatcher/state_purchase_view/23951259" TargetMode="External"/><Relationship Id="rId35" Type="http://schemas.openxmlformats.org/officeDocument/2006/relationships/hyperlink" Target="https://my.zakupki.prom.ua/remote/dispatcher/state_purchase_view/25276668" TargetMode="External"/><Relationship Id="rId43" Type="http://schemas.openxmlformats.org/officeDocument/2006/relationships/hyperlink" Target="https://my.zakupki.prom.ua/remote/dispatcher/state_purchase_view/23872579" TargetMode="External"/><Relationship Id="rId48" Type="http://schemas.openxmlformats.org/officeDocument/2006/relationships/hyperlink" Target="https://auction.openprocurement.org/tenders/ea79a8338b5c47fab573ba37284eb365" TargetMode="External"/><Relationship Id="rId56" Type="http://schemas.openxmlformats.org/officeDocument/2006/relationships/hyperlink" Target="https://my.zakupki.prom.ua/remote/dispatcher/state_purchase_lot_view/633549" TargetMode="External"/><Relationship Id="rId64" Type="http://schemas.openxmlformats.org/officeDocument/2006/relationships/hyperlink" Target="https://my.zakupki.prom.ua/remote/dispatcher/state_purchase_view/24080485" TargetMode="External"/><Relationship Id="rId8" Type="http://schemas.openxmlformats.org/officeDocument/2006/relationships/hyperlink" Target="https://my.zakupki.prom.ua/remote/dispatcher/state_purchase_view/26084869" TargetMode="External"/><Relationship Id="rId51" Type="http://schemas.openxmlformats.org/officeDocument/2006/relationships/hyperlink" Target="https://my.zakupki.prom.ua/remote/dispatcher/state_purchase_view/24677241" TargetMode="External"/><Relationship Id="rId3" Type="http://schemas.openxmlformats.org/officeDocument/2006/relationships/hyperlink" Target="https://my.zakupki.prom.ua/remote/dispatcher/state_purchase_view/24677081" TargetMode="External"/><Relationship Id="rId12" Type="http://schemas.openxmlformats.org/officeDocument/2006/relationships/hyperlink" Target="https://my.zakupki.prom.ua/remote/dispatcher/state_purchase_view/23811271" TargetMode="External"/><Relationship Id="rId17" Type="http://schemas.openxmlformats.org/officeDocument/2006/relationships/hyperlink" Target="https://my.zakupki.prom.ua/remote/dispatcher/state_purchase_view/25213968" TargetMode="External"/><Relationship Id="rId25" Type="http://schemas.openxmlformats.org/officeDocument/2006/relationships/hyperlink" Target="https://my.zakupki.prom.ua/remote/dispatcher/state_purchase_view/25706387" TargetMode="External"/><Relationship Id="rId33" Type="http://schemas.openxmlformats.org/officeDocument/2006/relationships/hyperlink" Target="https://auction.openprocurement.org/tenders/77b0b8b2fade41b7affbee8ddf9341d6" TargetMode="External"/><Relationship Id="rId38" Type="http://schemas.openxmlformats.org/officeDocument/2006/relationships/hyperlink" Target="https://my.zakupki.prom.ua/remote/dispatcher/state_purchase_lot_view/625897" TargetMode="External"/><Relationship Id="rId46" Type="http://schemas.openxmlformats.org/officeDocument/2006/relationships/hyperlink" Target="https://my.zakupki.prom.ua/remote/dispatcher/state_purchase_lot_view/621447" TargetMode="External"/><Relationship Id="rId59" Type="http://schemas.openxmlformats.org/officeDocument/2006/relationships/hyperlink" Target="https://my.zakupki.prom.ua/remote/dispatcher/state_purchase_view/245151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51"/>
  <sheetViews>
    <sheetView tabSelected="1" workbookViewId="0">
      <pane ySplit="5" topLeftCell="A6" activePane="bottomLeft" state="frozen"/>
      <selection pane="bottomLeft"/>
    </sheetView>
  </sheetViews>
  <sheetFormatPr defaultColWidth="11.5546875" defaultRowHeight="14.4" x14ac:dyDescent="0.3"/>
  <cols>
    <col min="1" max="1" width="5"/>
    <col min="2" max="3" width="25"/>
    <col min="4" max="6" width="35"/>
    <col min="7" max="7" width="30"/>
    <col min="8" max="8" width="5"/>
    <col min="9" max="9" width="30"/>
    <col min="10" max="10" width="15"/>
    <col min="11" max="12" width="20"/>
    <col min="13" max="15" width="5"/>
    <col min="16" max="20" width="10"/>
    <col min="21" max="21" width="25"/>
    <col min="22" max="22" width="10"/>
    <col min="23" max="24" width="15"/>
    <col min="25" max="25" width="10"/>
    <col min="26" max="28" width="15"/>
    <col min="29" max="29" width="10"/>
    <col min="30" max="30" width="15"/>
    <col min="31" max="32" width="20"/>
    <col min="33" max="34" width="15"/>
    <col min="35" max="35" width="20"/>
    <col min="36" max="36" width="15"/>
    <col min="37" max="37" width="10"/>
    <col min="38" max="38" width="20"/>
    <col min="39" max="39" width="15"/>
    <col min="40" max="40" width="20"/>
    <col min="41" max="41" width="10"/>
    <col min="42" max="42" width="15"/>
    <col min="43" max="44" width="10"/>
    <col min="45" max="45" width="15"/>
    <col min="46" max="47" width="10"/>
    <col min="48" max="48" width="20"/>
    <col min="49" max="51" width="15"/>
    <col min="52" max="53" width="10"/>
    <col min="54" max="54" width="15"/>
    <col min="55" max="55" width="10"/>
    <col min="56" max="57" width="20"/>
    <col min="58" max="58" width="50"/>
  </cols>
  <sheetData>
    <row r="1" spans="1:58" x14ac:dyDescent="0.3">
      <c r="A1" s="1" t="s">
        <v>295</v>
      </c>
    </row>
    <row r="2" spans="1:58" x14ac:dyDescent="0.3">
      <c r="A2" s="2" t="s">
        <v>125</v>
      </c>
    </row>
    <row r="4" spans="1:58" x14ac:dyDescent="0.3">
      <c r="A4" s="1" t="s">
        <v>258</v>
      </c>
    </row>
    <row r="5" spans="1:58" ht="165.6" x14ac:dyDescent="0.3">
      <c r="A5" s="3" t="s">
        <v>320</v>
      </c>
      <c r="B5" s="3" t="s">
        <v>156</v>
      </c>
      <c r="C5" s="3" t="s">
        <v>157</v>
      </c>
      <c r="D5" s="3" t="s">
        <v>284</v>
      </c>
      <c r="E5" s="3" t="s">
        <v>250</v>
      </c>
      <c r="F5" s="3" t="s">
        <v>201</v>
      </c>
      <c r="G5" s="3" t="s">
        <v>282</v>
      </c>
      <c r="H5" s="3" t="s">
        <v>200</v>
      </c>
      <c r="I5" s="3" t="s">
        <v>227</v>
      </c>
      <c r="J5" s="3" t="s">
        <v>154</v>
      </c>
      <c r="K5" s="3" t="s">
        <v>228</v>
      </c>
      <c r="L5" s="3" t="s">
        <v>229</v>
      </c>
      <c r="M5" s="3" t="s">
        <v>164</v>
      </c>
      <c r="N5" s="3" t="s">
        <v>165</v>
      </c>
      <c r="O5" s="3" t="s">
        <v>163</v>
      </c>
      <c r="P5" s="3" t="s">
        <v>183</v>
      </c>
      <c r="Q5" s="3" t="s">
        <v>186</v>
      </c>
      <c r="R5" s="3" t="s">
        <v>185</v>
      </c>
      <c r="S5" s="3" t="s">
        <v>252</v>
      </c>
      <c r="T5" s="3" t="s">
        <v>251</v>
      </c>
      <c r="U5" s="3" t="s">
        <v>181</v>
      </c>
      <c r="V5" s="3" t="s">
        <v>205</v>
      </c>
      <c r="W5" s="3" t="s">
        <v>230</v>
      </c>
      <c r="X5" s="3" t="s">
        <v>231</v>
      </c>
      <c r="Y5" s="3" t="s">
        <v>204</v>
      </c>
      <c r="Z5" s="3" t="s">
        <v>232</v>
      </c>
      <c r="AA5" s="3" t="s">
        <v>226</v>
      </c>
      <c r="AB5" s="3" t="s">
        <v>203</v>
      </c>
      <c r="AC5" s="3" t="s">
        <v>162</v>
      </c>
      <c r="AD5" s="3" t="s">
        <v>198</v>
      </c>
      <c r="AE5" s="3" t="s">
        <v>265</v>
      </c>
      <c r="AF5" s="3" t="s">
        <v>222</v>
      </c>
      <c r="AG5" s="3" t="s">
        <v>254</v>
      </c>
      <c r="AH5" s="3" t="s">
        <v>255</v>
      </c>
      <c r="AI5" s="3" t="s">
        <v>219</v>
      </c>
      <c r="AJ5" s="3" t="s">
        <v>266</v>
      </c>
      <c r="AK5" s="3" t="s">
        <v>2</v>
      </c>
      <c r="AL5" s="3" t="s">
        <v>290</v>
      </c>
      <c r="AM5" s="3" t="s">
        <v>155</v>
      </c>
      <c r="AN5" s="3" t="s">
        <v>197</v>
      </c>
      <c r="AO5" s="3" t="s">
        <v>202</v>
      </c>
      <c r="AP5" s="3" t="s">
        <v>266</v>
      </c>
      <c r="AQ5" s="3" t="s">
        <v>2</v>
      </c>
      <c r="AR5" s="3" t="s">
        <v>244</v>
      </c>
      <c r="AS5" s="3" t="s">
        <v>184</v>
      </c>
      <c r="AT5" s="3" t="s">
        <v>286</v>
      </c>
      <c r="AU5" s="3" t="s">
        <v>285</v>
      </c>
      <c r="AV5" s="3" t="s">
        <v>261</v>
      </c>
      <c r="AW5" s="3" t="s">
        <v>182</v>
      </c>
      <c r="AX5" s="3" t="s">
        <v>223</v>
      </c>
      <c r="AY5" s="3" t="s">
        <v>267</v>
      </c>
      <c r="AZ5" s="3" t="s">
        <v>264</v>
      </c>
      <c r="BA5" s="3" t="s">
        <v>263</v>
      </c>
      <c r="BB5" s="3" t="s">
        <v>187</v>
      </c>
      <c r="BC5" s="3" t="s">
        <v>262</v>
      </c>
      <c r="BD5" s="3" t="s">
        <v>253</v>
      </c>
      <c r="BE5" s="3" t="s">
        <v>217</v>
      </c>
      <c r="BF5" s="3" t="s">
        <v>166</v>
      </c>
    </row>
    <row r="6" spans="1:58" x14ac:dyDescent="0.3">
      <c r="A6" s="4">
        <v>1</v>
      </c>
      <c r="B6" s="2" t="str">
        <f>HYPERLINK("https://my.zakupki.prom.ua/remote/dispatcher/state_purchase_view/23859607", "UA-2021-02-10-013892-a")</f>
        <v>UA-2021-02-10-013892-a</v>
      </c>
      <c r="C6" s="2" t="s">
        <v>220</v>
      </c>
      <c r="D6" s="1" t="s">
        <v>178</v>
      </c>
      <c r="E6" s="1" t="s">
        <v>257</v>
      </c>
      <c r="F6" s="1" t="s">
        <v>114</v>
      </c>
      <c r="G6" s="1" t="s">
        <v>243</v>
      </c>
      <c r="H6" s="1" t="s">
        <v>277</v>
      </c>
      <c r="I6" s="1" t="s">
        <v>212</v>
      </c>
      <c r="J6" s="1" t="s">
        <v>33</v>
      </c>
      <c r="K6" s="1" t="s">
        <v>158</v>
      </c>
      <c r="L6" s="1" t="s">
        <v>158</v>
      </c>
      <c r="M6" s="1" t="s">
        <v>27</v>
      </c>
      <c r="N6" s="1" t="s">
        <v>27</v>
      </c>
      <c r="O6" s="1" t="s">
        <v>27</v>
      </c>
      <c r="P6" s="5">
        <v>44237</v>
      </c>
      <c r="Q6" s="1"/>
      <c r="R6" s="1"/>
      <c r="S6" s="1"/>
      <c r="T6" s="1"/>
      <c r="U6" s="1" t="s">
        <v>296</v>
      </c>
      <c r="V6" s="4">
        <v>1</v>
      </c>
      <c r="W6" s="6">
        <v>3881093</v>
      </c>
      <c r="X6" s="1" t="s">
        <v>220</v>
      </c>
      <c r="Y6" s="4">
        <v>3298140</v>
      </c>
      <c r="Z6" s="6">
        <v>1.18</v>
      </c>
      <c r="AA6" s="1" t="s">
        <v>304</v>
      </c>
      <c r="AB6" s="1" t="s">
        <v>310</v>
      </c>
      <c r="AC6" s="1" t="s">
        <v>121</v>
      </c>
      <c r="AD6" s="1" t="s">
        <v>277</v>
      </c>
      <c r="AE6" s="1" t="s">
        <v>169</v>
      </c>
      <c r="AF6" s="1" t="s">
        <v>224</v>
      </c>
      <c r="AG6" s="6">
        <v>3881093</v>
      </c>
      <c r="AH6" s="6">
        <v>1.1767520481240943</v>
      </c>
      <c r="AI6" s="1"/>
      <c r="AJ6" s="1"/>
      <c r="AK6" s="1"/>
      <c r="AL6" s="1" t="s">
        <v>235</v>
      </c>
      <c r="AM6" s="1" t="s">
        <v>31</v>
      </c>
      <c r="AN6" s="1"/>
      <c r="AO6" s="1" t="s">
        <v>5</v>
      </c>
      <c r="AP6" s="1"/>
      <c r="AQ6" s="1"/>
      <c r="AR6" s="2"/>
      <c r="AS6" s="1"/>
      <c r="AT6" s="5">
        <v>44243</v>
      </c>
      <c r="AU6" s="5">
        <v>44258</v>
      </c>
      <c r="AV6" s="1" t="s">
        <v>300</v>
      </c>
      <c r="AW6" s="7">
        <v>44249.735739751588</v>
      </c>
      <c r="AX6" s="1" t="s">
        <v>55</v>
      </c>
      <c r="AY6" s="6">
        <v>3881093</v>
      </c>
      <c r="AZ6" s="5">
        <v>44197</v>
      </c>
      <c r="BA6" s="5">
        <v>44561</v>
      </c>
      <c r="BB6" s="7">
        <v>44561</v>
      </c>
      <c r="BC6" s="1" t="s">
        <v>315</v>
      </c>
      <c r="BD6" s="1"/>
      <c r="BE6" s="1"/>
      <c r="BF6" s="1" t="s">
        <v>26</v>
      </c>
    </row>
    <row r="7" spans="1:58" x14ac:dyDescent="0.3">
      <c r="A7" s="4">
        <v>2</v>
      </c>
      <c r="B7" s="2" t="str">
        <f>HYPERLINK("https://my.zakupki.prom.ua/remote/dispatcher/state_purchase_view/24677081", "UA-2021-03-05-010651-c")</f>
        <v>UA-2021-03-05-010651-c</v>
      </c>
      <c r="C7" s="2" t="s">
        <v>220</v>
      </c>
      <c r="D7" s="1" t="s">
        <v>153</v>
      </c>
      <c r="E7" s="1" t="s">
        <v>153</v>
      </c>
      <c r="F7" s="1" t="s">
        <v>112</v>
      </c>
      <c r="G7" s="1" t="s">
        <v>243</v>
      </c>
      <c r="H7" s="1" t="s">
        <v>277</v>
      </c>
      <c r="I7" s="1" t="s">
        <v>212</v>
      </c>
      <c r="J7" s="1" t="s">
        <v>33</v>
      </c>
      <c r="K7" s="1" t="s">
        <v>158</v>
      </c>
      <c r="L7" s="1" t="s">
        <v>158</v>
      </c>
      <c r="M7" s="1" t="s">
        <v>27</v>
      </c>
      <c r="N7" s="1" t="s">
        <v>27</v>
      </c>
      <c r="O7" s="1" t="s">
        <v>27</v>
      </c>
      <c r="P7" s="5">
        <v>44260</v>
      </c>
      <c r="Q7" s="1"/>
      <c r="R7" s="1"/>
      <c r="S7" s="1"/>
      <c r="T7" s="1"/>
      <c r="U7" s="1" t="s">
        <v>296</v>
      </c>
      <c r="V7" s="4">
        <v>1</v>
      </c>
      <c r="W7" s="6">
        <v>2916334.92</v>
      </c>
      <c r="X7" s="1" t="s">
        <v>220</v>
      </c>
      <c r="Y7" s="4">
        <v>191210</v>
      </c>
      <c r="Z7" s="6">
        <v>15.25</v>
      </c>
      <c r="AA7" s="1" t="s">
        <v>308</v>
      </c>
      <c r="AB7" s="1" t="s">
        <v>310</v>
      </c>
      <c r="AC7" s="1" t="s">
        <v>121</v>
      </c>
      <c r="AD7" s="1" t="s">
        <v>277</v>
      </c>
      <c r="AE7" s="1" t="s">
        <v>169</v>
      </c>
      <c r="AF7" s="1" t="s">
        <v>224</v>
      </c>
      <c r="AG7" s="6">
        <v>2916334.92</v>
      </c>
      <c r="AH7" s="6">
        <v>15.251999999999999</v>
      </c>
      <c r="AI7" s="1"/>
      <c r="AJ7" s="1"/>
      <c r="AK7" s="1"/>
      <c r="AL7" s="1" t="s">
        <v>208</v>
      </c>
      <c r="AM7" s="1" t="s">
        <v>35</v>
      </c>
      <c r="AN7" s="1"/>
      <c r="AO7" s="1" t="s">
        <v>10</v>
      </c>
      <c r="AP7" s="1"/>
      <c r="AQ7" s="1"/>
      <c r="AR7" s="2"/>
      <c r="AS7" s="1"/>
      <c r="AT7" s="1"/>
      <c r="AU7" s="1"/>
      <c r="AV7" s="1" t="s">
        <v>317</v>
      </c>
      <c r="AW7" s="7">
        <v>44278.002884340312</v>
      </c>
      <c r="AX7" s="1"/>
      <c r="AY7" s="6">
        <v>2916334.92</v>
      </c>
      <c r="AZ7" s="5">
        <v>44242</v>
      </c>
      <c r="BA7" s="5">
        <v>44561</v>
      </c>
      <c r="BB7" s="1"/>
      <c r="BC7" s="1" t="s">
        <v>311</v>
      </c>
      <c r="BD7" s="1" t="s">
        <v>260</v>
      </c>
      <c r="BE7" s="1"/>
      <c r="BF7" s="1" t="s">
        <v>26</v>
      </c>
    </row>
    <row r="8" spans="1:58" x14ac:dyDescent="0.3">
      <c r="A8" s="4">
        <v>3</v>
      </c>
      <c r="B8" s="2" t="str">
        <f>HYPERLINK("https://my.zakupki.prom.ua/remote/dispatcher/state_purchase_view/25087623", "UA-2021-03-19-004626-a")</f>
        <v>UA-2021-03-19-004626-a</v>
      </c>
      <c r="C8" s="2" t="str">
        <f>HYPERLINK("https://my.zakupki.prom.ua/remote/dispatcher/state_purchase_lot_view/639839", "UA-2021-03-19-004626-a-L1")</f>
        <v>UA-2021-03-19-004626-a-L1</v>
      </c>
      <c r="D8" s="1" t="s">
        <v>139</v>
      </c>
      <c r="E8" s="1" t="s">
        <v>138</v>
      </c>
      <c r="F8" s="1" t="s">
        <v>113</v>
      </c>
      <c r="G8" s="1" t="s">
        <v>243</v>
      </c>
      <c r="H8" s="1" t="s">
        <v>277</v>
      </c>
      <c r="I8" s="1" t="s">
        <v>212</v>
      </c>
      <c r="J8" s="1" t="s">
        <v>33</v>
      </c>
      <c r="K8" s="1" t="s">
        <v>158</v>
      </c>
      <c r="L8" s="1" t="s">
        <v>158</v>
      </c>
      <c r="M8" s="1" t="s">
        <v>28</v>
      </c>
      <c r="N8" s="1" t="s">
        <v>28</v>
      </c>
      <c r="O8" s="1" t="s">
        <v>28</v>
      </c>
      <c r="P8" s="5">
        <v>44274</v>
      </c>
      <c r="Q8" s="1"/>
      <c r="R8" s="1"/>
      <c r="S8" s="1"/>
      <c r="T8" s="1"/>
      <c r="U8" s="1" t="s">
        <v>296</v>
      </c>
      <c r="V8" s="4">
        <v>1</v>
      </c>
      <c r="W8" s="6">
        <v>811967.22</v>
      </c>
      <c r="X8" s="6">
        <v>795641.07</v>
      </c>
      <c r="Y8" s="4">
        <v>394663</v>
      </c>
      <c r="Z8" s="6">
        <v>2.02</v>
      </c>
      <c r="AA8" s="1" t="s">
        <v>308</v>
      </c>
      <c r="AB8" s="1" t="s">
        <v>310</v>
      </c>
      <c r="AC8" s="1" t="s">
        <v>121</v>
      </c>
      <c r="AD8" s="1" t="s">
        <v>277</v>
      </c>
      <c r="AE8" s="1" t="s">
        <v>169</v>
      </c>
      <c r="AF8" s="1" t="s">
        <v>224</v>
      </c>
      <c r="AG8" s="6">
        <v>795641.07</v>
      </c>
      <c r="AH8" s="6">
        <v>2.0160011706189835</v>
      </c>
      <c r="AI8" s="1"/>
      <c r="AJ8" s="1"/>
      <c r="AK8" s="1"/>
      <c r="AL8" s="1" t="s">
        <v>160</v>
      </c>
      <c r="AM8" s="1" t="s">
        <v>36</v>
      </c>
      <c r="AN8" s="1"/>
      <c r="AO8" s="1" t="s">
        <v>6</v>
      </c>
      <c r="AP8" s="1"/>
      <c r="AQ8" s="1"/>
      <c r="AR8" s="2"/>
      <c r="AS8" s="1"/>
      <c r="AT8" s="5">
        <v>44280</v>
      </c>
      <c r="AU8" s="5">
        <v>44295</v>
      </c>
      <c r="AV8" s="1" t="s">
        <v>299</v>
      </c>
      <c r="AW8" s="7">
        <v>44281.592260548394</v>
      </c>
      <c r="AX8" s="1" t="s">
        <v>62</v>
      </c>
      <c r="AY8" s="6">
        <v>795641.07</v>
      </c>
      <c r="AZ8" s="5">
        <v>44197</v>
      </c>
      <c r="BA8" s="5">
        <v>44561</v>
      </c>
      <c r="BB8" s="7">
        <v>44561</v>
      </c>
      <c r="BC8" s="1" t="s">
        <v>315</v>
      </c>
      <c r="BD8" s="1"/>
      <c r="BE8" s="1"/>
      <c r="BF8" s="1" t="s">
        <v>26</v>
      </c>
    </row>
    <row r="9" spans="1:58" x14ac:dyDescent="0.3">
      <c r="A9" s="4">
        <v>4</v>
      </c>
      <c r="B9" s="2" t="str">
        <f>HYPERLINK("https://my.zakupki.prom.ua/remote/dispatcher/state_purchase_view/25087623", "UA-2021-03-19-004626-a")</f>
        <v>UA-2021-03-19-004626-a</v>
      </c>
      <c r="C9" s="2" t="str">
        <f>HYPERLINK("https://my.zakupki.prom.ua/remote/dispatcher/state_purchase_lot_view/639840", "UA-2021-03-19-004626-a-L2")</f>
        <v>UA-2021-03-19-004626-a-L2</v>
      </c>
      <c r="D9" s="1" t="s">
        <v>140</v>
      </c>
      <c r="E9" s="1" t="s">
        <v>137</v>
      </c>
      <c r="F9" s="1" t="s">
        <v>113</v>
      </c>
      <c r="G9" s="1" t="s">
        <v>243</v>
      </c>
      <c r="H9" s="1" t="s">
        <v>277</v>
      </c>
      <c r="I9" s="1" t="s">
        <v>212</v>
      </c>
      <c r="J9" s="1" t="s">
        <v>33</v>
      </c>
      <c r="K9" s="1" t="s">
        <v>158</v>
      </c>
      <c r="L9" s="1" t="s">
        <v>158</v>
      </c>
      <c r="M9" s="1" t="s">
        <v>28</v>
      </c>
      <c r="N9" s="1" t="s">
        <v>28</v>
      </c>
      <c r="O9" s="1" t="s">
        <v>28</v>
      </c>
      <c r="P9" s="5">
        <v>44274</v>
      </c>
      <c r="Q9" s="1"/>
      <c r="R9" s="1"/>
      <c r="S9" s="1"/>
      <c r="T9" s="1"/>
      <c r="U9" s="1" t="s">
        <v>296</v>
      </c>
      <c r="V9" s="4">
        <v>1</v>
      </c>
      <c r="W9" s="6">
        <v>811967.22</v>
      </c>
      <c r="X9" s="6">
        <v>16326.15</v>
      </c>
      <c r="Y9" s="4">
        <v>8098</v>
      </c>
      <c r="Z9" s="6">
        <v>2.02</v>
      </c>
      <c r="AA9" s="1" t="s">
        <v>308</v>
      </c>
      <c r="AB9" s="1" t="s">
        <v>310</v>
      </c>
      <c r="AC9" s="1" t="s">
        <v>121</v>
      </c>
      <c r="AD9" s="1" t="s">
        <v>277</v>
      </c>
      <c r="AE9" s="1" t="s">
        <v>169</v>
      </c>
      <c r="AF9" s="1" t="s">
        <v>224</v>
      </c>
      <c r="AG9" s="6">
        <v>16326.15</v>
      </c>
      <c r="AH9" s="6">
        <v>2.0160718695974316</v>
      </c>
      <c r="AI9" s="1"/>
      <c r="AJ9" s="1"/>
      <c r="AK9" s="1"/>
      <c r="AL9" s="1" t="s">
        <v>160</v>
      </c>
      <c r="AM9" s="1" t="s">
        <v>36</v>
      </c>
      <c r="AN9" s="1"/>
      <c r="AO9" s="1" t="s">
        <v>6</v>
      </c>
      <c r="AP9" s="1"/>
      <c r="AQ9" s="1"/>
      <c r="AR9" s="2"/>
      <c r="AS9" s="1"/>
      <c r="AT9" s="5">
        <v>44280</v>
      </c>
      <c r="AU9" s="5">
        <v>44295</v>
      </c>
      <c r="AV9" s="1" t="s">
        <v>299</v>
      </c>
      <c r="AW9" s="7">
        <v>44281.591464495519</v>
      </c>
      <c r="AX9" s="1" t="s">
        <v>61</v>
      </c>
      <c r="AY9" s="6">
        <v>16326.15</v>
      </c>
      <c r="AZ9" s="5">
        <v>44197</v>
      </c>
      <c r="BA9" s="5">
        <v>44561</v>
      </c>
      <c r="BB9" s="7">
        <v>44561</v>
      </c>
      <c r="BC9" s="1" t="s">
        <v>315</v>
      </c>
      <c r="BD9" s="1"/>
      <c r="BE9" s="1"/>
      <c r="BF9" s="1" t="s">
        <v>26</v>
      </c>
    </row>
    <row r="10" spans="1:58" x14ac:dyDescent="0.3">
      <c r="A10" s="4">
        <v>5</v>
      </c>
      <c r="B10" s="2" t="str">
        <f>HYPERLINK("https://my.zakupki.prom.ua/remote/dispatcher/state_purchase_view/26084869", "UA-2021-04-22-013207-a")</f>
        <v>UA-2021-04-22-013207-a</v>
      </c>
      <c r="C10" s="2" t="s">
        <v>220</v>
      </c>
      <c r="D10" s="1" t="s">
        <v>150</v>
      </c>
      <c r="E10" s="1" t="s">
        <v>149</v>
      </c>
      <c r="F10" s="1" t="s">
        <v>104</v>
      </c>
      <c r="G10" s="1" t="s">
        <v>167</v>
      </c>
      <c r="H10" s="1" t="s">
        <v>277</v>
      </c>
      <c r="I10" s="1" t="s">
        <v>212</v>
      </c>
      <c r="J10" s="1" t="s">
        <v>33</v>
      </c>
      <c r="K10" s="1" t="s">
        <v>158</v>
      </c>
      <c r="L10" s="1" t="s">
        <v>158</v>
      </c>
      <c r="M10" s="1" t="s">
        <v>44</v>
      </c>
      <c r="N10" s="1" t="s">
        <v>27</v>
      </c>
      <c r="O10" s="1" t="s">
        <v>27</v>
      </c>
      <c r="P10" s="5">
        <v>44308</v>
      </c>
      <c r="Q10" s="5">
        <v>44308</v>
      </c>
      <c r="R10" s="5">
        <v>44315</v>
      </c>
      <c r="S10" s="5">
        <v>44308</v>
      </c>
      <c r="T10" s="5">
        <v>44325</v>
      </c>
      <c r="U10" s="7">
        <v>44327.591828703706</v>
      </c>
      <c r="V10" s="4">
        <v>0</v>
      </c>
      <c r="W10" s="6">
        <v>9367006.4000000004</v>
      </c>
      <c r="X10" s="1" t="s">
        <v>220</v>
      </c>
      <c r="Y10" s="4">
        <v>1</v>
      </c>
      <c r="Z10" s="6">
        <v>9367006.4000000004</v>
      </c>
      <c r="AA10" s="1" t="s">
        <v>316</v>
      </c>
      <c r="AB10" s="6">
        <v>46835.03</v>
      </c>
      <c r="AC10" s="1" t="s">
        <v>121</v>
      </c>
      <c r="AD10" s="1" t="s">
        <v>277</v>
      </c>
      <c r="AE10" s="1" t="s">
        <v>101</v>
      </c>
      <c r="AF10" s="1" t="s">
        <v>224</v>
      </c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2"/>
      <c r="AS10" s="1"/>
      <c r="AT10" s="1"/>
      <c r="AU10" s="1"/>
      <c r="AV10" s="1" t="s">
        <v>313</v>
      </c>
      <c r="AW10" s="1"/>
      <c r="AX10" s="1"/>
      <c r="AY10" s="1"/>
      <c r="AZ10" s="1"/>
      <c r="BA10" s="5">
        <v>44552</v>
      </c>
      <c r="BB10" s="1"/>
      <c r="BC10" s="1"/>
      <c r="BD10" s="1"/>
      <c r="BE10" s="1"/>
      <c r="BF10" s="1"/>
    </row>
    <row r="11" spans="1:58" x14ac:dyDescent="0.3">
      <c r="A11" s="4">
        <v>6</v>
      </c>
      <c r="B11" s="2" t="str">
        <f>HYPERLINK("https://my.zakupki.prom.ua/remote/dispatcher/state_purchase_view/23537575", "UA-2021-02-03-014960-a")</f>
        <v>UA-2021-02-03-014960-a</v>
      </c>
      <c r="C11" s="2" t="s">
        <v>220</v>
      </c>
      <c r="D11" s="1" t="s">
        <v>130</v>
      </c>
      <c r="E11" s="1" t="s">
        <v>131</v>
      </c>
      <c r="F11" s="1" t="s">
        <v>42</v>
      </c>
      <c r="G11" s="1" t="s">
        <v>243</v>
      </c>
      <c r="H11" s="1" t="s">
        <v>277</v>
      </c>
      <c r="I11" s="1" t="s">
        <v>212</v>
      </c>
      <c r="J11" s="1" t="s">
        <v>33</v>
      </c>
      <c r="K11" s="1" t="s">
        <v>158</v>
      </c>
      <c r="L11" s="1" t="s">
        <v>158</v>
      </c>
      <c r="M11" s="1" t="s">
        <v>27</v>
      </c>
      <c r="N11" s="1" t="s">
        <v>27</v>
      </c>
      <c r="O11" s="1" t="s">
        <v>27</v>
      </c>
      <c r="P11" s="5">
        <v>44230</v>
      </c>
      <c r="Q11" s="1"/>
      <c r="R11" s="1"/>
      <c r="S11" s="1"/>
      <c r="T11" s="1"/>
      <c r="U11" s="1" t="s">
        <v>296</v>
      </c>
      <c r="V11" s="4">
        <v>1</v>
      </c>
      <c r="W11" s="6">
        <v>15402123.93</v>
      </c>
      <c r="X11" s="1" t="s">
        <v>220</v>
      </c>
      <c r="Y11" s="1" t="s">
        <v>306</v>
      </c>
      <c r="Z11" s="1" t="s">
        <v>306</v>
      </c>
      <c r="AA11" s="1" t="s">
        <v>306</v>
      </c>
      <c r="AB11" s="1" t="s">
        <v>310</v>
      </c>
      <c r="AC11" s="1" t="s">
        <v>121</v>
      </c>
      <c r="AD11" s="1" t="s">
        <v>277</v>
      </c>
      <c r="AE11" s="1" t="s">
        <v>169</v>
      </c>
      <c r="AF11" s="1" t="s">
        <v>224</v>
      </c>
      <c r="AG11" s="6">
        <v>15402123.93</v>
      </c>
      <c r="AH11" s="1" t="s">
        <v>306</v>
      </c>
      <c r="AI11" s="1"/>
      <c r="AJ11" s="1"/>
      <c r="AK11" s="1"/>
      <c r="AL11" s="1" t="s">
        <v>209</v>
      </c>
      <c r="AM11" s="1" t="s">
        <v>40</v>
      </c>
      <c r="AN11" s="1"/>
      <c r="AO11" s="1" t="s">
        <v>9</v>
      </c>
      <c r="AP11" s="1"/>
      <c r="AQ11" s="1"/>
      <c r="AR11" s="2"/>
      <c r="AS11" s="1"/>
      <c r="AT11" s="5">
        <v>44236</v>
      </c>
      <c r="AU11" s="5">
        <v>44251</v>
      </c>
      <c r="AV11" s="1" t="s">
        <v>300</v>
      </c>
      <c r="AW11" s="7">
        <v>44239.519243682014</v>
      </c>
      <c r="AX11" s="1" t="s">
        <v>49</v>
      </c>
      <c r="AY11" s="6">
        <v>15402123.93</v>
      </c>
      <c r="AZ11" s="5">
        <v>44228</v>
      </c>
      <c r="BA11" s="5">
        <v>44926</v>
      </c>
      <c r="BB11" s="7">
        <v>44561</v>
      </c>
      <c r="BC11" s="1" t="s">
        <v>315</v>
      </c>
      <c r="BD11" s="1"/>
      <c r="BE11" s="1"/>
      <c r="BF11" s="1" t="s">
        <v>26</v>
      </c>
    </row>
    <row r="12" spans="1:58" x14ac:dyDescent="0.3">
      <c r="A12" s="4">
        <v>7</v>
      </c>
      <c r="B12" s="2" t="str">
        <f>HYPERLINK("https://my.zakupki.prom.ua/remote/dispatcher/state_purchase_view/23828485", "UA-2021-02-26-010129-a")</f>
        <v>UA-2021-02-26-010129-a</v>
      </c>
      <c r="C12" s="2" t="s">
        <v>220</v>
      </c>
      <c r="D12" s="1" t="s">
        <v>176</v>
      </c>
      <c r="E12" s="1" t="s">
        <v>176</v>
      </c>
      <c r="F12" s="1" t="s">
        <v>114</v>
      </c>
      <c r="G12" s="1" t="s">
        <v>243</v>
      </c>
      <c r="H12" s="1" t="s">
        <v>277</v>
      </c>
      <c r="I12" s="1" t="s">
        <v>212</v>
      </c>
      <c r="J12" s="1" t="s">
        <v>33</v>
      </c>
      <c r="K12" s="1" t="s">
        <v>158</v>
      </c>
      <c r="L12" s="1" t="s">
        <v>158</v>
      </c>
      <c r="M12" s="1" t="s">
        <v>27</v>
      </c>
      <c r="N12" s="1" t="s">
        <v>27</v>
      </c>
      <c r="O12" s="1" t="s">
        <v>27</v>
      </c>
      <c r="P12" s="5">
        <v>44253</v>
      </c>
      <c r="Q12" s="1"/>
      <c r="R12" s="1"/>
      <c r="S12" s="1"/>
      <c r="T12" s="1"/>
      <c r="U12" s="1" t="s">
        <v>296</v>
      </c>
      <c r="V12" s="4">
        <v>1</v>
      </c>
      <c r="W12" s="6">
        <v>44200</v>
      </c>
      <c r="X12" s="1" t="s">
        <v>220</v>
      </c>
      <c r="Y12" s="4">
        <v>27000</v>
      </c>
      <c r="Z12" s="6">
        <v>1.64</v>
      </c>
      <c r="AA12" s="1" t="s">
        <v>304</v>
      </c>
      <c r="AB12" s="1" t="s">
        <v>310</v>
      </c>
      <c r="AC12" s="1" t="s">
        <v>121</v>
      </c>
      <c r="AD12" s="1" t="s">
        <v>277</v>
      </c>
      <c r="AE12" s="1" t="s">
        <v>169</v>
      </c>
      <c r="AF12" s="1" t="s">
        <v>224</v>
      </c>
      <c r="AG12" s="6">
        <v>44200</v>
      </c>
      <c r="AH12" s="6">
        <v>1.6370370370370371</v>
      </c>
      <c r="AI12" s="1"/>
      <c r="AJ12" s="1"/>
      <c r="AK12" s="1"/>
      <c r="AL12" s="1" t="s">
        <v>293</v>
      </c>
      <c r="AM12" s="1" t="s">
        <v>97</v>
      </c>
      <c r="AN12" s="1"/>
      <c r="AO12" s="1" t="s">
        <v>17</v>
      </c>
      <c r="AP12" s="1"/>
      <c r="AQ12" s="1"/>
      <c r="AR12" s="2"/>
      <c r="AS12" s="1"/>
      <c r="AT12" s="5">
        <v>44259</v>
      </c>
      <c r="AU12" s="5">
        <v>44274</v>
      </c>
      <c r="AV12" s="1" t="s">
        <v>300</v>
      </c>
      <c r="AW12" s="7">
        <v>44260.724036003237</v>
      </c>
      <c r="AX12" s="1" t="s">
        <v>81</v>
      </c>
      <c r="AY12" s="6">
        <v>44200</v>
      </c>
      <c r="AZ12" s="5">
        <v>44197</v>
      </c>
      <c r="BA12" s="5">
        <v>44561</v>
      </c>
      <c r="BB12" s="7">
        <v>44561</v>
      </c>
      <c r="BC12" s="1" t="s">
        <v>315</v>
      </c>
      <c r="BD12" s="1"/>
      <c r="BE12" s="1"/>
      <c r="BF12" s="1" t="s">
        <v>26</v>
      </c>
    </row>
    <row r="13" spans="1:58" x14ac:dyDescent="0.3">
      <c r="A13" s="4">
        <v>8</v>
      </c>
      <c r="B13" s="2" t="str">
        <f>HYPERLINK("https://my.zakupki.prom.ua/remote/dispatcher/state_purchase_view/24677309", "UA-2021-03-12-012786-b")</f>
        <v>UA-2021-03-12-012786-b</v>
      </c>
      <c r="C13" s="2" t="s">
        <v>220</v>
      </c>
      <c r="D13" s="1" t="s">
        <v>134</v>
      </c>
      <c r="E13" s="1" t="s">
        <v>134</v>
      </c>
      <c r="F13" s="1" t="s">
        <v>116</v>
      </c>
      <c r="G13" s="1" t="s">
        <v>243</v>
      </c>
      <c r="H13" s="1" t="s">
        <v>277</v>
      </c>
      <c r="I13" s="1" t="s">
        <v>212</v>
      </c>
      <c r="J13" s="1" t="s">
        <v>33</v>
      </c>
      <c r="K13" s="1" t="s">
        <v>158</v>
      </c>
      <c r="L13" s="1" t="s">
        <v>158</v>
      </c>
      <c r="M13" s="1" t="s">
        <v>27</v>
      </c>
      <c r="N13" s="1" t="s">
        <v>27</v>
      </c>
      <c r="O13" s="1" t="s">
        <v>27</v>
      </c>
      <c r="P13" s="5">
        <v>44267</v>
      </c>
      <c r="Q13" s="1"/>
      <c r="R13" s="1"/>
      <c r="S13" s="1"/>
      <c r="T13" s="1"/>
      <c r="U13" s="1" t="s">
        <v>296</v>
      </c>
      <c r="V13" s="4">
        <v>1</v>
      </c>
      <c r="W13" s="6">
        <v>19867.54</v>
      </c>
      <c r="X13" s="1" t="s">
        <v>220</v>
      </c>
      <c r="Y13" s="4">
        <v>1078</v>
      </c>
      <c r="Z13" s="6">
        <v>18.43</v>
      </c>
      <c r="AA13" s="1" t="s">
        <v>308</v>
      </c>
      <c r="AB13" s="1" t="s">
        <v>310</v>
      </c>
      <c r="AC13" s="1" t="s">
        <v>121</v>
      </c>
      <c r="AD13" s="1" t="s">
        <v>224</v>
      </c>
      <c r="AE13" s="1" t="s">
        <v>169</v>
      </c>
      <c r="AF13" s="1" t="s">
        <v>224</v>
      </c>
      <c r="AG13" s="6">
        <v>19867.54</v>
      </c>
      <c r="AH13" s="6">
        <v>18.43</v>
      </c>
      <c r="AI13" s="1"/>
      <c r="AJ13" s="1"/>
      <c r="AK13" s="1"/>
      <c r="AL13" s="1" t="s">
        <v>272</v>
      </c>
      <c r="AM13" s="1" t="s">
        <v>89</v>
      </c>
      <c r="AN13" s="1"/>
      <c r="AO13" s="1" t="s">
        <v>25</v>
      </c>
      <c r="AP13" s="1"/>
      <c r="AQ13" s="1"/>
      <c r="AR13" s="2"/>
      <c r="AS13" s="1"/>
      <c r="AT13" s="5">
        <v>44273</v>
      </c>
      <c r="AU13" s="5">
        <v>44288</v>
      </c>
      <c r="AV13" s="1" t="s">
        <v>300</v>
      </c>
      <c r="AW13" s="7">
        <v>44274.434455666029</v>
      </c>
      <c r="AX13" s="1" t="s">
        <v>56</v>
      </c>
      <c r="AY13" s="6">
        <v>19867.54</v>
      </c>
      <c r="AZ13" s="5">
        <v>44228</v>
      </c>
      <c r="BA13" s="5">
        <v>44561</v>
      </c>
      <c r="BB13" s="7">
        <v>44561</v>
      </c>
      <c r="BC13" s="1" t="s">
        <v>315</v>
      </c>
      <c r="BD13" s="1"/>
      <c r="BE13" s="1"/>
      <c r="BF13" s="1" t="s">
        <v>26</v>
      </c>
    </row>
    <row r="14" spans="1:58" x14ac:dyDescent="0.3">
      <c r="A14" s="4">
        <v>9</v>
      </c>
      <c r="B14" s="2" t="str">
        <f>HYPERLINK("https://my.zakupki.prom.ua/remote/dispatcher/state_purchase_view/23811271", "UA-2021-02-10-013937-a")</f>
        <v>UA-2021-02-10-013937-a</v>
      </c>
      <c r="C14" s="2" t="s">
        <v>220</v>
      </c>
      <c r="D14" s="1" t="s">
        <v>173</v>
      </c>
      <c r="E14" s="1" t="s">
        <v>190</v>
      </c>
      <c r="F14" s="1" t="s">
        <v>41</v>
      </c>
      <c r="G14" s="1" t="s">
        <v>243</v>
      </c>
      <c r="H14" s="1" t="s">
        <v>277</v>
      </c>
      <c r="I14" s="1" t="s">
        <v>212</v>
      </c>
      <c r="J14" s="1" t="s">
        <v>33</v>
      </c>
      <c r="K14" s="1" t="s">
        <v>158</v>
      </c>
      <c r="L14" s="1" t="s">
        <v>158</v>
      </c>
      <c r="M14" s="1" t="s">
        <v>27</v>
      </c>
      <c r="N14" s="1" t="s">
        <v>27</v>
      </c>
      <c r="O14" s="1" t="s">
        <v>27</v>
      </c>
      <c r="P14" s="5">
        <v>44237</v>
      </c>
      <c r="Q14" s="1"/>
      <c r="R14" s="1"/>
      <c r="S14" s="1"/>
      <c r="T14" s="1"/>
      <c r="U14" s="1" t="s">
        <v>296</v>
      </c>
      <c r="V14" s="4">
        <v>1</v>
      </c>
      <c r="W14" s="6">
        <v>4016880</v>
      </c>
      <c r="X14" s="1" t="s">
        <v>220</v>
      </c>
      <c r="Y14" s="4">
        <v>2391000</v>
      </c>
      <c r="Z14" s="6">
        <v>1.68</v>
      </c>
      <c r="AA14" s="1" t="s">
        <v>303</v>
      </c>
      <c r="AB14" s="1" t="s">
        <v>310</v>
      </c>
      <c r="AC14" s="1" t="s">
        <v>121</v>
      </c>
      <c r="AD14" s="1" t="s">
        <v>277</v>
      </c>
      <c r="AE14" s="1" t="s">
        <v>169</v>
      </c>
      <c r="AF14" s="1" t="s">
        <v>224</v>
      </c>
      <c r="AG14" s="6">
        <v>4016880</v>
      </c>
      <c r="AH14" s="6">
        <v>1.68</v>
      </c>
      <c r="AI14" s="1"/>
      <c r="AJ14" s="1"/>
      <c r="AK14" s="1"/>
      <c r="AL14" s="1" t="s">
        <v>275</v>
      </c>
      <c r="AM14" s="1" t="s">
        <v>94</v>
      </c>
      <c r="AN14" s="1"/>
      <c r="AO14" s="1" t="s">
        <v>21</v>
      </c>
      <c r="AP14" s="1"/>
      <c r="AQ14" s="1"/>
      <c r="AR14" s="2"/>
      <c r="AS14" s="1"/>
      <c r="AT14" s="5">
        <v>44243</v>
      </c>
      <c r="AU14" s="5">
        <v>44258</v>
      </c>
      <c r="AV14" s="1" t="s">
        <v>300</v>
      </c>
      <c r="AW14" s="7">
        <v>44245.800812105772</v>
      </c>
      <c r="AX14" s="1" t="s">
        <v>109</v>
      </c>
      <c r="AY14" s="6">
        <v>4016880</v>
      </c>
      <c r="AZ14" s="5">
        <v>44197</v>
      </c>
      <c r="BA14" s="5">
        <v>44561</v>
      </c>
      <c r="BB14" s="7">
        <v>44561</v>
      </c>
      <c r="BC14" s="1" t="s">
        <v>315</v>
      </c>
      <c r="BD14" s="1"/>
      <c r="BE14" s="1"/>
      <c r="BF14" s="1" t="s">
        <v>26</v>
      </c>
    </row>
    <row r="15" spans="1:58" x14ac:dyDescent="0.3">
      <c r="A15" s="4">
        <v>10</v>
      </c>
      <c r="B15" s="2" t="str">
        <f>HYPERLINK("https://my.zakupki.prom.ua/remote/dispatcher/state_purchase_view/25233979", "UA-2021-03-26-017083-c")</f>
        <v>UA-2021-03-26-017083-c</v>
      </c>
      <c r="C15" s="2" t="s">
        <v>220</v>
      </c>
      <c r="D15" s="1" t="s">
        <v>192</v>
      </c>
      <c r="E15" s="1" t="s">
        <v>193</v>
      </c>
      <c r="F15" s="1" t="s">
        <v>41</v>
      </c>
      <c r="G15" s="1" t="s">
        <v>243</v>
      </c>
      <c r="H15" s="1" t="s">
        <v>277</v>
      </c>
      <c r="I15" s="1" t="s">
        <v>212</v>
      </c>
      <c r="J15" s="1" t="s">
        <v>33</v>
      </c>
      <c r="K15" s="1" t="s">
        <v>158</v>
      </c>
      <c r="L15" s="1" t="s">
        <v>158</v>
      </c>
      <c r="M15" s="1" t="s">
        <v>27</v>
      </c>
      <c r="N15" s="1" t="s">
        <v>27</v>
      </c>
      <c r="O15" s="1" t="s">
        <v>27</v>
      </c>
      <c r="P15" s="5">
        <v>44281</v>
      </c>
      <c r="Q15" s="1"/>
      <c r="R15" s="1"/>
      <c r="S15" s="1"/>
      <c r="T15" s="1"/>
      <c r="U15" s="1" t="s">
        <v>296</v>
      </c>
      <c r="V15" s="4">
        <v>1</v>
      </c>
      <c r="W15" s="6">
        <v>58209</v>
      </c>
      <c r="X15" s="1" t="s">
        <v>220</v>
      </c>
      <c r="Y15" s="1" t="s">
        <v>306</v>
      </c>
      <c r="Z15" s="1" t="s">
        <v>306</v>
      </c>
      <c r="AA15" s="1" t="s">
        <v>306</v>
      </c>
      <c r="AB15" s="1" t="s">
        <v>310</v>
      </c>
      <c r="AC15" s="1" t="s">
        <v>121</v>
      </c>
      <c r="AD15" s="1" t="s">
        <v>277</v>
      </c>
      <c r="AE15" s="1" t="s">
        <v>169</v>
      </c>
      <c r="AF15" s="1" t="s">
        <v>224</v>
      </c>
      <c r="AG15" s="6">
        <v>58209</v>
      </c>
      <c r="AH15" s="1" t="s">
        <v>306</v>
      </c>
      <c r="AI15" s="1"/>
      <c r="AJ15" s="1"/>
      <c r="AK15" s="1"/>
      <c r="AL15" s="1" t="s">
        <v>276</v>
      </c>
      <c r="AM15" s="1" t="s">
        <v>95</v>
      </c>
      <c r="AN15" s="1"/>
      <c r="AO15" s="1" t="s">
        <v>16</v>
      </c>
      <c r="AP15" s="1"/>
      <c r="AQ15" s="1"/>
      <c r="AR15" s="2"/>
      <c r="AS15" s="1"/>
      <c r="AT15" s="5">
        <v>44287</v>
      </c>
      <c r="AU15" s="5">
        <v>44302</v>
      </c>
      <c r="AV15" s="1" t="s">
        <v>300</v>
      </c>
      <c r="AW15" s="7">
        <v>44299.571486516979</v>
      </c>
      <c r="AX15" s="1" t="s">
        <v>69</v>
      </c>
      <c r="AY15" s="6">
        <v>58209</v>
      </c>
      <c r="AZ15" s="5">
        <v>44287</v>
      </c>
      <c r="BA15" s="5">
        <v>44561</v>
      </c>
      <c r="BB15" s="7">
        <v>44561</v>
      </c>
      <c r="BC15" s="1" t="s">
        <v>315</v>
      </c>
      <c r="BD15" s="1"/>
      <c r="BE15" s="1"/>
      <c r="BF15" s="1" t="s">
        <v>26</v>
      </c>
    </row>
    <row r="16" spans="1:58" x14ac:dyDescent="0.3">
      <c r="A16" s="4">
        <v>11</v>
      </c>
      <c r="B16" s="2" t="str">
        <f>HYPERLINK("https://my.zakupki.prom.ua/remote/dispatcher/state_purchase_view/24157450", "UA-2021-02-26-010068-a")</f>
        <v>UA-2021-02-26-010068-a</v>
      </c>
      <c r="C16" s="2" t="s">
        <v>220</v>
      </c>
      <c r="D16" s="1" t="s">
        <v>177</v>
      </c>
      <c r="E16" s="1" t="s">
        <v>256</v>
      </c>
      <c r="F16" s="1" t="s">
        <v>114</v>
      </c>
      <c r="G16" s="1" t="s">
        <v>243</v>
      </c>
      <c r="H16" s="1" t="s">
        <v>277</v>
      </c>
      <c r="I16" s="1" t="s">
        <v>212</v>
      </c>
      <c r="J16" s="1" t="s">
        <v>33</v>
      </c>
      <c r="K16" s="1" t="s">
        <v>158</v>
      </c>
      <c r="L16" s="1" t="s">
        <v>158</v>
      </c>
      <c r="M16" s="1" t="s">
        <v>27</v>
      </c>
      <c r="N16" s="1" t="s">
        <v>27</v>
      </c>
      <c r="O16" s="1" t="s">
        <v>27</v>
      </c>
      <c r="P16" s="5">
        <v>44253</v>
      </c>
      <c r="Q16" s="1"/>
      <c r="R16" s="1"/>
      <c r="S16" s="1"/>
      <c r="T16" s="1"/>
      <c r="U16" s="1" t="s">
        <v>296</v>
      </c>
      <c r="V16" s="4">
        <v>1</v>
      </c>
      <c r="W16" s="6">
        <v>20865</v>
      </c>
      <c r="X16" s="1" t="s">
        <v>220</v>
      </c>
      <c r="Y16" s="4">
        <v>18200</v>
      </c>
      <c r="Z16" s="6">
        <v>1.1499999999999999</v>
      </c>
      <c r="AA16" s="1" t="s">
        <v>304</v>
      </c>
      <c r="AB16" s="1" t="s">
        <v>310</v>
      </c>
      <c r="AC16" s="1" t="s">
        <v>121</v>
      </c>
      <c r="AD16" s="1" t="s">
        <v>277</v>
      </c>
      <c r="AE16" s="1" t="s">
        <v>169</v>
      </c>
      <c r="AF16" s="1" t="s">
        <v>224</v>
      </c>
      <c r="AG16" s="6">
        <v>20865</v>
      </c>
      <c r="AH16" s="6">
        <v>1.1464285714285714</v>
      </c>
      <c r="AI16" s="1"/>
      <c r="AJ16" s="1"/>
      <c r="AK16" s="1"/>
      <c r="AL16" s="1" t="s">
        <v>236</v>
      </c>
      <c r="AM16" s="1" t="s">
        <v>31</v>
      </c>
      <c r="AN16" s="1"/>
      <c r="AO16" s="1" t="s">
        <v>5</v>
      </c>
      <c r="AP16" s="1"/>
      <c r="AQ16" s="1"/>
      <c r="AR16" s="2"/>
      <c r="AS16" s="1"/>
      <c r="AT16" s="5">
        <v>44259</v>
      </c>
      <c r="AU16" s="5">
        <v>44274</v>
      </c>
      <c r="AV16" s="1" t="s">
        <v>300</v>
      </c>
      <c r="AW16" s="7">
        <v>44260.498415049777</v>
      </c>
      <c r="AX16" s="1" t="s">
        <v>108</v>
      </c>
      <c r="AY16" s="6">
        <v>20865</v>
      </c>
      <c r="AZ16" s="5">
        <v>44197</v>
      </c>
      <c r="BA16" s="5">
        <v>44561</v>
      </c>
      <c r="BB16" s="7">
        <v>44561</v>
      </c>
      <c r="BC16" s="1" t="s">
        <v>315</v>
      </c>
      <c r="BD16" s="1"/>
      <c r="BE16" s="1"/>
      <c r="BF16" s="1" t="s">
        <v>26</v>
      </c>
    </row>
    <row r="17" spans="1:58" x14ac:dyDescent="0.3">
      <c r="A17" s="4">
        <v>12</v>
      </c>
      <c r="B17" s="2" t="str">
        <f>HYPERLINK("https://my.zakupki.prom.ua/remote/dispatcher/state_purchase_view/26123098", "UA-2021-04-23-006356-a")</f>
        <v>UA-2021-04-23-006356-a</v>
      </c>
      <c r="C17" s="2" t="s">
        <v>220</v>
      </c>
      <c r="D17" s="1" t="s">
        <v>151</v>
      </c>
      <c r="E17" s="1" t="s">
        <v>152</v>
      </c>
      <c r="F17" s="1" t="s">
        <v>103</v>
      </c>
      <c r="G17" s="1" t="s">
        <v>167</v>
      </c>
      <c r="H17" s="1" t="s">
        <v>277</v>
      </c>
      <c r="I17" s="1" t="s">
        <v>212</v>
      </c>
      <c r="J17" s="1" t="s">
        <v>33</v>
      </c>
      <c r="K17" s="1" t="s">
        <v>158</v>
      </c>
      <c r="L17" s="1" t="s">
        <v>158</v>
      </c>
      <c r="M17" s="1" t="s">
        <v>27</v>
      </c>
      <c r="N17" s="1" t="s">
        <v>27</v>
      </c>
      <c r="O17" s="1" t="s">
        <v>27</v>
      </c>
      <c r="P17" s="5">
        <v>44309</v>
      </c>
      <c r="Q17" s="5">
        <v>44309</v>
      </c>
      <c r="R17" s="5">
        <v>44317</v>
      </c>
      <c r="S17" s="5">
        <v>44309</v>
      </c>
      <c r="T17" s="5">
        <v>44327</v>
      </c>
      <c r="U17" s="7">
        <v>44328.641145833331</v>
      </c>
      <c r="V17" s="4">
        <v>0</v>
      </c>
      <c r="W17" s="6">
        <v>58208541.399999999</v>
      </c>
      <c r="X17" s="1" t="s">
        <v>220</v>
      </c>
      <c r="Y17" s="4">
        <v>1</v>
      </c>
      <c r="Z17" s="6">
        <v>58208541.399999999</v>
      </c>
      <c r="AA17" s="1" t="s">
        <v>316</v>
      </c>
      <c r="AB17" s="6">
        <v>291042.71000000002</v>
      </c>
      <c r="AC17" s="1" t="s">
        <v>121</v>
      </c>
      <c r="AD17" s="1" t="s">
        <v>277</v>
      </c>
      <c r="AE17" s="1" t="s">
        <v>52</v>
      </c>
      <c r="AF17" s="1" t="s">
        <v>224</v>
      </c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2"/>
      <c r="AS17" s="1"/>
      <c r="AT17" s="1"/>
      <c r="AU17" s="1"/>
      <c r="AV17" s="1" t="s">
        <v>313</v>
      </c>
      <c r="AW17" s="1"/>
      <c r="AX17" s="1"/>
      <c r="AY17" s="1"/>
      <c r="AZ17" s="1"/>
      <c r="BA17" s="5">
        <v>44561</v>
      </c>
      <c r="BB17" s="1"/>
      <c r="BC17" s="1"/>
      <c r="BD17" s="1"/>
      <c r="BE17" s="1"/>
      <c r="BF17" s="1"/>
    </row>
    <row r="18" spans="1:58" x14ac:dyDescent="0.3">
      <c r="A18" s="4">
        <v>13</v>
      </c>
      <c r="B18" s="2" t="str">
        <f>HYPERLINK("https://my.zakupki.prom.ua/remote/dispatcher/state_purchase_view/26121337", "UA-2021-04-23-005769-a")</f>
        <v>UA-2021-04-23-005769-a</v>
      </c>
      <c r="C18" s="2" t="s">
        <v>220</v>
      </c>
      <c r="D18" s="1" t="s">
        <v>281</v>
      </c>
      <c r="E18" s="1" t="s">
        <v>279</v>
      </c>
      <c r="F18" s="1" t="s">
        <v>76</v>
      </c>
      <c r="G18" s="1" t="s">
        <v>167</v>
      </c>
      <c r="H18" s="1" t="s">
        <v>277</v>
      </c>
      <c r="I18" s="1" t="s">
        <v>212</v>
      </c>
      <c r="J18" s="1" t="s">
        <v>33</v>
      </c>
      <c r="K18" s="1" t="s">
        <v>158</v>
      </c>
      <c r="L18" s="1" t="s">
        <v>158</v>
      </c>
      <c r="M18" s="1" t="s">
        <v>27</v>
      </c>
      <c r="N18" s="1" t="s">
        <v>27</v>
      </c>
      <c r="O18" s="1" t="s">
        <v>27</v>
      </c>
      <c r="P18" s="5">
        <v>44309</v>
      </c>
      <c r="Q18" s="5">
        <v>44309</v>
      </c>
      <c r="R18" s="5">
        <v>44316</v>
      </c>
      <c r="S18" s="5">
        <v>44309</v>
      </c>
      <c r="T18" s="5">
        <v>44326</v>
      </c>
      <c r="U18" s="7">
        <v>44327.574826388889</v>
      </c>
      <c r="V18" s="4">
        <v>0</v>
      </c>
      <c r="W18" s="6">
        <v>26180</v>
      </c>
      <c r="X18" s="1" t="s">
        <v>220</v>
      </c>
      <c r="Y18" s="4">
        <v>5</v>
      </c>
      <c r="Z18" s="6">
        <v>5236</v>
      </c>
      <c r="AA18" s="1" t="s">
        <v>319</v>
      </c>
      <c r="AB18" s="6">
        <v>130.9</v>
      </c>
      <c r="AC18" s="1" t="s">
        <v>121</v>
      </c>
      <c r="AD18" s="1" t="s">
        <v>224</v>
      </c>
      <c r="AE18" s="1" t="s">
        <v>169</v>
      </c>
      <c r="AF18" s="1" t="s">
        <v>224</v>
      </c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2"/>
      <c r="AS18" s="1"/>
      <c r="AT18" s="1"/>
      <c r="AU18" s="1"/>
      <c r="AV18" s="1" t="s">
        <v>313</v>
      </c>
      <c r="AW18" s="1"/>
      <c r="AX18" s="1"/>
      <c r="AY18" s="1"/>
      <c r="AZ18" s="1"/>
      <c r="BA18" s="5">
        <v>44561</v>
      </c>
      <c r="BB18" s="1"/>
      <c r="BC18" s="1"/>
      <c r="BD18" s="1"/>
      <c r="BE18" s="1"/>
      <c r="BF18" s="1"/>
    </row>
    <row r="19" spans="1:58" x14ac:dyDescent="0.3">
      <c r="A19" s="4">
        <v>14</v>
      </c>
      <c r="B19" s="2" t="str">
        <f>HYPERLINK("https://my.zakupki.prom.ua/remote/dispatcher/state_purchase_view/25213968", "UA-2021-03-24-009316-a")</f>
        <v>UA-2021-03-24-009316-a</v>
      </c>
      <c r="C19" s="2" t="s">
        <v>220</v>
      </c>
      <c r="D19" s="1" t="s">
        <v>127</v>
      </c>
      <c r="E19" s="1" t="s">
        <v>127</v>
      </c>
      <c r="F19" s="1" t="s">
        <v>115</v>
      </c>
      <c r="G19" s="1" t="s">
        <v>242</v>
      </c>
      <c r="H19" s="1" t="s">
        <v>277</v>
      </c>
      <c r="I19" s="1" t="s">
        <v>212</v>
      </c>
      <c r="J19" s="1" t="s">
        <v>33</v>
      </c>
      <c r="K19" s="1" t="s">
        <v>158</v>
      </c>
      <c r="L19" s="1" t="s">
        <v>158</v>
      </c>
      <c r="M19" s="1" t="s">
        <v>27</v>
      </c>
      <c r="N19" s="1" t="s">
        <v>27</v>
      </c>
      <c r="O19" s="1" t="s">
        <v>27</v>
      </c>
      <c r="P19" s="5">
        <v>44279</v>
      </c>
      <c r="Q19" s="1"/>
      <c r="R19" s="1"/>
      <c r="S19" s="1"/>
      <c r="T19" s="1"/>
      <c r="U19" s="1" t="s">
        <v>296</v>
      </c>
      <c r="V19" s="4">
        <v>1</v>
      </c>
      <c r="W19" s="6">
        <v>460800</v>
      </c>
      <c r="X19" s="1" t="s">
        <v>220</v>
      </c>
      <c r="Y19" s="4">
        <v>1</v>
      </c>
      <c r="Z19" s="6">
        <v>460800</v>
      </c>
      <c r="AA19" s="1" t="s">
        <v>312</v>
      </c>
      <c r="AB19" s="1" t="s">
        <v>310</v>
      </c>
      <c r="AC19" s="1" t="s">
        <v>121</v>
      </c>
      <c r="AD19" s="1" t="s">
        <v>277</v>
      </c>
      <c r="AE19" s="1" t="s">
        <v>169</v>
      </c>
      <c r="AF19" s="1" t="s">
        <v>224</v>
      </c>
      <c r="AG19" s="6">
        <v>460800</v>
      </c>
      <c r="AH19" s="6">
        <v>460800</v>
      </c>
      <c r="AI19" s="1"/>
      <c r="AJ19" s="1"/>
      <c r="AK19" s="1"/>
      <c r="AL19" s="1" t="s">
        <v>171</v>
      </c>
      <c r="AM19" s="1" t="s">
        <v>72</v>
      </c>
      <c r="AN19" s="1"/>
      <c r="AO19" s="1" t="s">
        <v>12</v>
      </c>
      <c r="AP19" s="1"/>
      <c r="AQ19" s="1"/>
      <c r="AR19" s="2"/>
      <c r="AS19" s="1"/>
      <c r="AT19" s="5">
        <v>44290</v>
      </c>
      <c r="AU19" s="5">
        <v>44315</v>
      </c>
      <c r="AV19" s="1" t="s">
        <v>300</v>
      </c>
      <c r="AW19" s="7">
        <v>44298.672030507929</v>
      </c>
      <c r="AX19" s="1" t="s">
        <v>92</v>
      </c>
      <c r="AY19" s="6">
        <v>460800</v>
      </c>
      <c r="AZ19" s="5">
        <v>44197</v>
      </c>
      <c r="BA19" s="5">
        <v>44561</v>
      </c>
      <c r="BB19" s="7">
        <v>44561</v>
      </c>
      <c r="BC19" s="1" t="s">
        <v>315</v>
      </c>
      <c r="BD19" s="1"/>
      <c r="BE19" s="1"/>
      <c r="BF19" s="1" t="s">
        <v>26</v>
      </c>
    </row>
    <row r="20" spans="1:58" x14ac:dyDescent="0.3">
      <c r="A20" s="4">
        <v>15</v>
      </c>
      <c r="B20" s="2" t="str">
        <f>HYPERLINK("https://my.zakupki.prom.ua/remote/dispatcher/state_purchase_view/26121112", "UA-2021-04-23-005699-a")</f>
        <v>UA-2021-04-23-005699-a</v>
      </c>
      <c r="C20" s="2" t="s">
        <v>220</v>
      </c>
      <c r="D20" s="1" t="s">
        <v>280</v>
      </c>
      <c r="E20" s="1" t="s">
        <v>278</v>
      </c>
      <c r="F20" s="1" t="s">
        <v>76</v>
      </c>
      <c r="G20" s="1" t="s">
        <v>167</v>
      </c>
      <c r="H20" s="1" t="s">
        <v>277</v>
      </c>
      <c r="I20" s="1" t="s">
        <v>212</v>
      </c>
      <c r="J20" s="1" t="s">
        <v>33</v>
      </c>
      <c r="K20" s="1" t="s">
        <v>158</v>
      </c>
      <c r="L20" s="1" t="s">
        <v>158</v>
      </c>
      <c r="M20" s="1" t="s">
        <v>45</v>
      </c>
      <c r="N20" s="1" t="s">
        <v>27</v>
      </c>
      <c r="O20" s="1" t="s">
        <v>27</v>
      </c>
      <c r="P20" s="5">
        <v>44309</v>
      </c>
      <c r="Q20" s="5">
        <v>44309</v>
      </c>
      <c r="R20" s="5">
        <v>44318</v>
      </c>
      <c r="S20" s="5">
        <v>44309</v>
      </c>
      <c r="T20" s="5">
        <v>44328</v>
      </c>
      <c r="U20" s="7">
        <v>44329.647847222222</v>
      </c>
      <c r="V20" s="4">
        <v>0</v>
      </c>
      <c r="W20" s="6">
        <v>1500000</v>
      </c>
      <c r="X20" s="1" t="s">
        <v>220</v>
      </c>
      <c r="Y20" s="4">
        <v>19</v>
      </c>
      <c r="Z20" s="6">
        <v>78947.37</v>
      </c>
      <c r="AA20" s="1" t="s">
        <v>309</v>
      </c>
      <c r="AB20" s="6">
        <v>7500</v>
      </c>
      <c r="AC20" s="1" t="s">
        <v>121</v>
      </c>
      <c r="AD20" s="1" t="s">
        <v>277</v>
      </c>
      <c r="AE20" s="1" t="s">
        <v>169</v>
      </c>
      <c r="AF20" s="1" t="s">
        <v>224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2"/>
      <c r="AS20" s="1"/>
      <c r="AT20" s="1"/>
      <c r="AU20" s="1"/>
      <c r="AV20" s="1" t="s">
        <v>313</v>
      </c>
      <c r="AW20" s="1"/>
      <c r="AX20" s="1"/>
      <c r="AY20" s="1"/>
      <c r="AZ20" s="1"/>
      <c r="BA20" s="5">
        <v>44561</v>
      </c>
      <c r="BB20" s="1"/>
      <c r="BC20" s="1"/>
      <c r="BD20" s="1"/>
      <c r="BE20" s="1" t="s">
        <v>168</v>
      </c>
      <c r="BF20" s="1"/>
    </row>
    <row r="21" spans="1:58" x14ac:dyDescent="0.3">
      <c r="A21" s="4">
        <v>16</v>
      </c>
      <c r="B21" s="2" t="str">
        <f>HYPERLINK("https://my.zakupki.prom.ua/remote/dispatcher/state_purchase_view/24860960", "UA-2021-03-12-012857-b")</f>
        <v>UA-2021-03-12-012857-b</v>
      </c>
      <c r="C21" s="2" t="s">
        <v>220</v>
      </c>
      <c r="D21" s="1" t="s">
        <v>135</v>
      </c>
      <c r="E21" s="1" t="s">
        <v>0</v>
      </c>
      <c r="F21" s="1" t="s">
        <v>102</v>
      </c>
      <c r="G21" s="1" t="s">
        <v>167</v>
      </c>
      <c r="H21" s="1" t="s">
        <v>277</v>
      </c>
      <c r="I21" s="1" t="s">
        <v>212</v>
      </c>
      <c r="J21" s="1" t="s">
        <v>33</v>
      </c>
      <c r="K21" s="1" t="s">
        <v>158</v>
      </c>
      <c r="L21" s="1" t="s">
        <v>158</v>
      </c>
      <c r="M21" s="1" t="s">
        <v>27</v>
      </c>
      <c r="N21" s="1" t="s">
        <v>27</v>
      </c>
      <c r="O21" s="1" t="s">
        <v>27</v>
      </c>
      <c r="P21" s="5">
        <v>44267</v>
      </c>
      <c r="Q21" s="5">
        <v>44267</v>
      </c>
      <c r="R21" s="5">
        <v>44273</v>
      </c>
      <c r="S21" s="5">
        <v>44267</v>
      </c>
      <c r="T21" s="5">
        <v>44283</v>
      </c>
      <c r="U21" s="1" t="s">
        <v>297</v>
      </c>
      <c r="V21" s="4">
        <v>0</v>
      </c>
      <c r="W21" s="6">
        <v>1250000</v>
      </c>
      <c r="X21" s="1" t="s">
        <v>220</v>
      </c>
      <c r="Y21" s="4">
        <v>1</v>
      </c>
      <c r="Z21" s="6">
        <v>1250000</v>
      </c>
      <c r="AA21" s="1" t="s">
        <v>312</v>
      </c>
      <c r="AB21" s="6">
        <v>6250</v>
      </c>
      <c r="AC21" s="1" t="s">
        <v>121</v>
      </c>
      <c r="AD21" s="1" t="s">
        <v>277</v>
      </c>
      <c r="AE21" s="1" t="s">
        <v>169</v>
      </c>
      <c r="AF21" s="1" t="s">
        <v>224</v>
      </c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2"/>
      <c r="AS21" s="1"/>
      <c r="AT21" s="1"/>
      <c r="AU21" s="1"/>
      <c r="AV21" s="1" t="s">
        <v>317</v>
      </c>
      <c r="AW21" s="7">
        <v>44284.044067776529</v>
      </c>
      <c r="AX21" s="1"/>
      <c r="AY21" s="1"/>
      <c r="AZ21" s="1"/>
      <c r="BA21" s="5">
        <v>44561</v>
      </c>
      <c r="BB21" s="1"/>
      <c r="BC21" s="1"/>
      <c r="BD21" s="1" t="s">
        <v>221</v>
      </c>
      <c r="BE21" s="1"/>
      <c r="BF21" s="1"/>
    </row>
    <row r="22" spans="1:58" x14ac:dyDescent="0.3">
      <c r="A22" s="4">
        <v>17</v>
      </c>
      <c r="B22" s="2" t="str">
        <f>HYPERLINK("https://my.zakupki.prom.ua/remote/dispatcher/state_purchase_view/25118130", "UA-2021-03-23-005432-b")</f>
        <v>UA-2021-03-23-005432-b</v>
      </c>
      <c r="C22" s="2" t="s">
        <v>220</v>
      </c>
      <c r="D22" s="1" t="s">
        <v>196</v>
      </c>
      <c r="E22" s="1" t="s">
        <v>195</v>
      </c>
      <c r="F22" s="1" t="s">
        <v>41</v>
      </c>
      <c r="G22" s="1" t="s">
        <v>243</v>
      </c>
      <c r="H22" s="1" t="s">
        <v>277</v>
      </c>
      <c r="I22" s="1" t="s">
        <v>212</v>
      </c>
      <c r="J22" s="1" t="s">
        <v>33</v>
      </c>
      <c r="K22" s="1" t="s">
        <v>158</v>
      </c>
      <c r="L22" s="1" t="s">
        <v>158</v>
      </c>
      <c r="M22" s="1" t="s">
        <v>27</v>
      </c>
      <c r="N22" s="1" t="s">
        <v>27</v>
      </c>
      <c r="O22" s="1" t="s">
        <v>27</v>
      </c>
      <c r="P22" s="5">
        <v>44278</v>
      </c>
      <c r="Q22" s="1"/>
      <c r="R22" s="1"/>
      <c r="S22" s="1"/>
      <c r="T22" s="1"/>
      <c r="U22" s="1" t="s">
        <v>296</v>
      </c>
      <c r="V22" s="4">
        <v>1</v>
      </c>
      <c r="W22" s="6">
        <v>22457.77</v>
      </c>
      <c r="X22" s="1" t="s">
        <v>220</v>
      </c>
      <c r="Y22" s="4">
        <v>5143</v>
      </c>
      <c r="Z22" s="6">
        <v>4.37</v>
      </c>
      <c r="AA22" s="1" t="s">
        <v>304</v>
      </c>
      <c r="AB22" s="1" t="s">
        <v>310</v>
      </c>
      <c r="AC22" s="1" t="s">
        <v>121</v>
      </c>
      <c r="AD22" s="1" t="s">
        <v>277</v>
      </c>
      <c r="AE22" s="1" t="s">
        <v>169</v>
      </c>
      <c r="AF22" s="1" t="s">
        <v>224</v>
      </c>
      <c r="AG22" s="6">
        <v>22457.77</v>
      </c>
      <c r="AH22" s="6">
        <v>4.3666673147968114</v>
      </c>
      <c r="AI22" s="1"/>
      <c r="AJ22" s="1"/>
      <c r="AK22" s="1"/>
      <c r="AL22" s="1" t="s">
        <v>172</v>
      </c>
      <c r="AM22" s="1" t="s">
        <v>58</v>
      </c>
      <c r="AN22" s="1"/>
      <c r="AO22" s="1" t="s">
        <v>18</v>
      </c>
      <c r="AP22" s="1"/>
      <c r="AQ22" s="1"/>
      <c r="AR22" s="2"/>
      <c r="AS22" s="1"/>
      <c r="AT22" s="5">
        <v>44284</v>
      </c>
      <c r="AU22" s="5">
        <v>44299</v>
      </c>
      <c r="AV22" s="1" t="s">
        <v>300</v>
      </c>
      <c r="AW22" s="7">
        <v>44285.660641402093</v>
      </c>
      <c r="AX22" s="1" t="s">
        <v>43</v>
      </c>
      <c r="AY22" s="6">
        <v>22457.77</v>
      </c>
      <c r="AZ22" s="5">
        <v>44197</v>
      </c>
      <c r="BA22" s="5">
        <v>44286</v>
      </c>
      <c r="BB22" s="7">
        <v>44286</v>
      </c>
      <c r="BC22" s="1" t="s">
        <v>315</v>
      </c>
      <c r="BD22" s="1"/>
      <c r="BE22" s="1"/>
      <c r="BF22" s="1" t="s">
        <v>26</v>
      </c>
    </row>
    <row r="23" spans="1:58" x14ac:dyDescent="0.3">
      <c r="A23" s="4">
        <v>18</v>
      </c>
      <c r="B23" s="2" t="str">
        <f>HYPERLINK("https://my.zakupki.prom.ua/remote/dispatcher/state_purchase_view/25087964", "UA-2021-03-19-004762-a")</f>
        <v>UA-2021-03-19-004762-a</v>
      </c>
      <c r="C23" s="2" t="s">
        <v>220</v>
      </c>
      <c r="D23" s="1" t="s">
        <v>147</v>
      </c>
      <c r="E23" s="1" t="s">
        <v>145</v>
      </c>
      <c r="F23" s="1" t="s">
        <v>111</v>
      </c>
      <c r="G23" s="1" t="s">
        <v>242</v>
      </c>
      <c r="H23" s="1" t="s">
        <v>277</v>
      </c>
      <c r="I23" s="1" t="s">
        <v>212</v>
      </c>
      <c r="J23" s="1" t="s">
        <v>33</v>
      </c>
      <c r="K23" s="1" t="s">
        <v>158</v>
      </c>
      <c r="L23" s="1" t="s">
        <v>158</v>
      </c>
      <c r="M23" s="1" t="s">
        <v>27</v>
      </c>
      <c r="N23" s="1" t="s">
        <v>27</v>
      </c>
      <c r="O23" s="1" t="s">
        <v>27</v>
      </c>
      <c r="P23" s="5">
        <v>44274</v>
      </c>
      <c r="Q23" s="1"/>
      <c r="R23" s="1"/>
      <c r="S23" s="1"/>
      <c r="T23" s="1"/>
      <c r="U23" s="1" t="s">
        <v>296</v>
      </c>
      <c r="V23" s="4">
        <v>1</v>
      </c>
      <c r="W23" s="6">
        <v>63000</v>
      </c>
      <c r="X23" s="1" t="s">
        <v>220</v>
      </c>
      <c r="Y23" s="4">
        <v>1</v>
      </c>
      <c r="Z23" s="6">
        <v>63000</v>
      </c>
      <c r="AA23" s="1" t="s">
        <v>312</v>
      </c>
      <c r="AB23" s="1" t="s">
        <v>310</v>
      </c>
      <c r="AC23" s="1" t="s">
        <v>121</v>
      </c>
      <c r="AD23" s="1" t="s">
        <v>277</v>
      </c>
      <c r="AE23" s="1" t="s">
        <v>169</v>
      </c>
      <c r="AF23" s="1" t="s">
        <v>224</v>
      </c>
      <c r="AG23" s="6">
        <v>63000</v>
      </c>
      <c r="AH23" s="6">
        <v>63000</v>
      </c>
      <c r="AI23" s="1"/>
      <c r="AJ23" s="1"/>
      <c r="AK23" s="1"/>
      <c r="AL23" s="1" t="s">
        <v>170</v>
      </c>
      <c r="AM23" s="1" t="s">
        <v>84</v>
      </c>
      <c r="AN23" s="1"/>
      <c r="AO23" s="1" t="s">
        <v>19</v>
      </c>
      <c r="AP23" s="1"/>
      <c r="AQ23" s="1"/>
      <c r="AR23" s="2"/>
      <c r="AS23" s="1"/>
      <c r="AT23" s="5">
        <v>44285</v>
      </c>
      <c r="AU23" s="5">
        <v>44310</v>
      </c>
      <c r="AV23" s="1" t="s">
        <v>300</v>
      </c>
      <c r="AW23" s="7">
        <v>44300.714437293776</v>
      </c>
      <c r="AX23" s="1" t="s">
        <v>64</v>
      </c>
      <c r="AY23" s="6">
        <v>63000</v>
      </c>
      <c r="AZ23" s="1"/>
      <c r="BA23" s="5">
        <v>44561</v>
      </c>
      <c r="BB23" s="7">
        <v>44561</v>
      </c>
      <c r="BC23" s="1" t="s">
        <v>315</v>
      </c>
      <c r="BD23" s="1"/>
      <c r="BE23" s="1"/>
      <c r="BF23" s="1" t="s">
        <v>26</v>
      </c>
    </row>
    <row r="24" spans="1:58" x14ac:dyDescent="0.3">
      <c r="A24" s="4">
        <v>19</v>
      </c>
      <c r="B24" s="2" t="str">
        <f>HYPERLINK("https://my.zakupki.prom.ua/remote/dispatcher/state_purchase_view/25706387", "UA-2021-04-09-008677-a")</f>
        <v>UA-2021-04-09-008677-a</v>
      </c>
      <c r="C24" s="2" t="str">
        <f>HYPERLINK("https://my.zakupki.prom.ua/remote/dispatcher/state_purchase_lot_view/648313", "UA-2021-04-09-008677-a-L1")</f>
        <v>UA-2021-04-09-008677-a-L1</v>
      </c>
      <c r="D24" s="1" t="s">
        <v>215</v>
      </c>
      <c r="E24" s="1" t="s">
        <v>213</v>
      </c>
      <c r="F24" s="1" t="s">
        <v>53</v>
      </c>
      <c r="G24" s="1" t="s">
        <v>167</v>
      </c>
      <c r="H24" s="1" t="s">
        <v>277</v>
      </c>
      <c r="I24" s="1" t="s">
        <v>212</v>
      </c>
      <c r="J24" s="1" t="s">
        <v>33</v>
      </c>
      <c r="K24" s="1" t="s">
        <v>158</v>
      </c>
      <c r="L24" s="1" t="s">
        <v>158</v>
      </c>
      <c r="M24" s="1" t="s">
        <v>28</v>
      </c>
      <c r="N24" s="1" t="s">
        <v>28</v>
      </c>
      <c r="O24" s="1" t="s">
        <v>46</v>
      </c>
      <c r="P24" s="5">
        <v>44295</v>
      </c>
      <c r="Q24" s="5">
        <v>44295</v>
      </c>
      <c r="R24" s="5">
        <v>44301</v>
      </c>
      <c r="S24" s="5">
        <v>44295</v>
      </c>
      <c r="T24" s="5">
        <v>44311</v>
      </c>
      <c r="U24" s="7">
        <v>44312.468634259261</v>
      </c>
      <c r="V24" s="4">
        <v>2</v>
      </c>
      <c r="W24" s="6">
        <v>877085</v>
      </c>
      <c r="X24" s="6">
        <v>462965</v>
      </c>
      <c r="Y24" s="4">
        <v>4200</v>
      </c>
      <c r="Z24" s="6">
        <v>110.23</v>
      </c>
      <c r="AA24" s="1" t="s">
        <v>305</v>
      </c>
      <c r="AB24" s="6">
        <v>2314.83</v>
      </c>
      <c r="AC24" s="1" t="s">
        <v>121</v>
      </c>
      <c r="AD24" s="1" t="s">
        <v>277</v>
      </c>
      <c r="AE24" s="1" t="s">
        <v>169</v>
      </c>
      <c r="AF24" s="1" t="s">
        <v>224</v>
      </c>
      <c r="AG24" s="6">
        <v>458064</v>
      </c>
      <c r="AH24" s="6">
        <v>109.06285714285714</v>
      </c>
      <c r="AI24" s="1" t="s">
        <v>268</v>
      </c>
      <c r="AJ24" s="6">
        <v>4901</v>
      </c>
      <c r="AK24" s="6">
        <v>1.0586113421100947E-2</v>
      </c>
      <c r="AL24" s="1"/>
      <c r="AM24" s="1"/>
      <c r="AN24" s="1"/>
      <c r="AO24" s="1"/>
      <c r="AP24" s="1"/>
      <c r="AQ24" s="1"/>
      <c r="AR24" s="2" t="str">
        <f>HYPERLINK("https://auction.openprocurement.org/tenders/985f140672d84b7fa59a3977aa70fbb8_07e4e6d5a730418cac9b2681b8037ef9")</f>
        <v>https://auction.openprocurement.org/tenders/985f140672d84b7fa59a3977aa70fbb8_07e4e6d5a730418cac9b2681b8037ef9</v>
      </c>
      <c r="AS24" s="1"/>
      <c r="AT24" s="1"/>
      <c r="AU24" s="1"/>
      <c r="AV24" s="1" t="s">
        <v>302</v>
      </c>
      <c r="AW24" s="1"/>
      <c r="AX24" s="1"/>
      <c r="AY24" s="1"/>
      <c r="AZ24" s="1"/>
      <c r="BA24" s="5">
        <v>44561</v>
      </c>
      <c r="BB24" s="1"/>
      <c r="BC24" s="1"/>
      <c r="BD24" s="1"/>
      <c r="BE24" s="1"/>
      <c r="BF24" s="1" t="s">
        <v>99</v>
      </c>
    </row>
    <row r="25" spans="1:58" x14ac:dyDescent="0.3">
      <c r="A25" s="4">
        <v>20</v>
      </c>
      <c r="B25" s="2" t="str">
        <f>HYPERLINK("https://my.zakupki.prom.ua/remote/dispatcher/state_purchase_view/25706387", "UA-2021-04-09-008677-a")</f>
        <v>UA-2021-04-09-008677-a</v>
      </c>
      <c r="C25" s="2" t="str">
        <f>HYPERLINK("https://my.zakupki.prom.ua/remote/dispatcher/state_purchase_lot_view/648314", "UA-2021-04-09-008677-a-L2")</f>
        <v>UA-2021-04-09-008677-a-L2</v>
      </c>
      <c r="D25" s="1" t="s">
        <v>216</v>
      </c>
      <c r="E25" s="1" t="s">
        <v>214</v>
      </c>
      <c r="F25" s="1" t="s">
        <v>53</v>
      </c>
      <c r="G25" s="1" t="s">
        <v>167</v>
      </c>
      <c r="H25" s="1" t="s">
        <v>277</v>
      </c>
      <c r="I25" s="1" t="s">
        <v>212</v>
      </c>
      <c r="J25" s="1" t="s">
        <v>33</v>
      </c>
      <c r="K25" s="1" t="s">
        <v>158</v>
      </c>
      <c r="L25" s="1" t="s">
        <v>158</v>
      </c>
      <c r="M25" s="1" t="s">
        <v>28</v>
      </c>
      <c r="N25" s="1" t="s">
        <v>28</v>
      </c>
      <c r="O25" s="1" t="s">
        <v>46</v>
      </c>
      <c r="P25" s="5">
        <v>44295</v>
      </c>
      <c r="Q25" s="5">
        <v>44295</v>
      </c>
      <c r="R25" s="5">
        <v>44301</v>
      </c>
      <c r="S25" s="5">
        <v>44295</v>
      </c>
      <c r="T25" s="5">
        <v>44311</v>
      </c>
      <c r="U25" s="7">
        <v>44312.497129629628</v>
      </c>
      <c r="V25" s="4">
        <v>2</v>
      </c>
      <c r="W25" s="6">
        <v>877085</v>
      </c>
      <c r="X25" s="6">
        <v>414120</v>
      </c>
      <c r="Y25" s="4">
        <v>3300</v>
      </c>
      <c r="Z25" s="6">
        <v>125.49</v>
      </c>
      <c r="AA25" s="1" t="s">
        <v>305</v>
      </c>
      <c r="AB25" s="6">
        <v>2070.6</v>
      </c>
      <c r="AC25" s="1" t="s">
        <v>121</v>
      </c>
      <c r="AD25" s="1" t="s">
        <v>277</v>
      </c>
      <c r="AE25" s="1" t="s">
        <v>169</v>
      </c>
      <c r="AF25" s="1" t="s">
        <v>224</v>
      </c>
      <c r="AG25" s="6">
        <v>414000</v>
      </c>
      <c r="AH25" s="6">
        <v>125.45454545454545</v>
      </c>
      <c r="AI25" s="1" t="s">
        <v>288</v>
      </c>
      <c r="AJ25" s="6">
        <v>120</v>
      </c>
      <c r="AK25" s="6">
        <v>2.8977108084613158E-4</v>
      </c>
      <c r="AL25" s="1"/>
      <c r="AM25" s="1"/>
      <c r="AN25" s="1"/>
      <c r="AO25" s="1"/>
      <c r="AP25" s="1"/>
      <c r="AQ25" s="1"/>
      <c r="AR25" s="2" t="str">
        <f>HYPERLINK("https://auction.openprocurement.org/tenders/985f140672d84b7fa59a3977aa70fbb8_b67e96197e144b1496d999905005ae55")</f>
        <v>https://auction.openprocurement.org/tenders/985f140672d84b7fa59a3977aa70fbb8_b67e96197e144b1496d999905005ae55</v>
      </c>
      <c r="AS25" s="1"/>
      <c r="AT25" s="1"/>
      <c r="AU25" s="1"/>
      <c r="AV25" s="1" t="s">
        <v>302</v>
      </c>
      <c r="AW25" s="1"/>
      <c r="AX25" s="1"/>
      <c r="AY25" s="1"/>
      <c r="AZ25" s="1"/>
      <c r="BA25" s="5">
        <v>44561</v>
      </c>
      <c r="BB25" s="1"/>
      <c r="BC25" s="1"/>
      <c r="BD25" s="1"/>
      <c r="BE25" s="1"/>
      <c r="BF25" s="1" t="s">
        <v>68</v>
      </c>
    </row>
    <row r="26" spans="1:58" x14ac:dyDescent="0.3">
      <c r="A26" s="4">
        <v>21</v>
      </c>
      <c r="B26" s="2" t="str">
        <f>HYPERLINK("https://my.zakupki.prom.ua/remote/dispatcher/state_purchase_view/25725566", "UA-2021-04-12-004766-a")</f>
        <v>UA-2021-04-12-004766-a</v>
      </c>
      <c r="C26" s="2" t="s">
        <v>220</v>
      </c>
      <c r="D26" s="1" t="s">
        <v>129</v>
      </c>
      <c r="E26" s="1" t="s">
        <v>128</v>
      </c>
      <c r="F26" s="1" t="s">
        <v>71</v>
      </c>
      <c r="G26" s="1" t="s">
        <v>167</v>
      </c>
      <c r="H26" s="1" t="s">
        <v>277</v>
      </c>
      <c r="I26" s="1" t="s">
        <v>212</v>
      </c>
      <c r="J26" s="1" t="s">
        <v>33</v>
      </c>
      <c r="K26" s="1" t="s">
        <v>158</v>
      </c>
      <c r="L26" s="1" t="s">
        <v>158</v>
      </c>
      <c r="M26" s="1" t="s">
        <v>44</v>
      </c>
      <c r="N26" s="1" t="s">
        <v>27</v>
      </c>
      <c r="O26" s="1" t="s">
        <v>27</v>
      </c>
      <c r="P26" s="5">
        <v>44298</v>
      </c>
      <c r="Q26" s="5">
        <v>44298</v>
      </c>
      <c r="R26" s="5">
        <v>44304</v>
      </c>
      <c r="S26" s="5">
        <v>44298</v>
      </c>
      <c r="T26" s="5">
        <v>44314</v>
      </c>
      <c r="U26" s="7">
        <v>44315.662592592591</v>
      </c>
      <c r="V26" s="4">
        <v>0</v>
      </c>
      <c r="W26" s="6">
        <v>168300</v>
      </c>
      <c r="X26" s="1" t="s">
        <v>220</v>
      </c>
      <c r="Y26" s="4">
        <v>14</v>
      </c>
      <c r="Z26" s="6">
        <v>12021.43</v>
      </c>
      <c r="AA26" s="1" t="s">
        <v>319</v>
      </c>
      <c r="AB26" s="6">
        <v>841.5</v>
      </c>
      <c r="AC26" s="1" t="s">
        <v>121</v>
      </c>
      <c r="AD26" s="1" t="s">
        <v>224</v>
      </c>
      <c r="AE26" s="1" t="s">
        <v>169</v>
      </c>
      <c r="AF26" s="1" t="s">
        <v>224</v>
      </c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2"/>
      <c r="AS26" s="1"/>
      <c r="AT26" s="1"/>
      <c r="AU26" s="1"/>
      <c r="AV26" s="1" t="s">
        <v>313</v>
      </c>
      <c r="AW26" s="1"/>
      <c r="AX26" s="1"/>
      <c r="AY26" s="1"/>
      <c r="AZ26" s="1"/>
      <c r="BA26" s="5">
        <v>44561</v>
      </c>
      <c r="BB26" s="1"/>
      <c r="BC26" s="1"/>
      <c r="BD26" s="1"/>
      <c r="BE26" s="1"/>
      <c r="BF26" s="1"/>
    </row>
    <row r="27" spans="1:58" x14ac:dyDescent="0.3">
      <c r="A27" s="4">
        <v>22</v>
      </c>
      <c r="B27" s="2" t="str">
        <f>HYPERLINK("https://my.zakupki.prom.ua/remote/dispatcher/state_purchase_view/23835304", "UA-2021-02-18-013042-b")</f>
        <v>UA-2021-02-18-013042-b</v>
      </c>
      <c r="C27" s="2" t="s">
        <v>220</v>
      </c>
      <c r="D27" s="1" t="s">
        <v>175</v>
      </c>
      <c r="E27" s="1" t="s">
        <v>180</v>
      </c>
      <c r="F27" s="1" t="s">
        <v>114</v>
      </c>
      <c r="G27" s="1" t="s">
        <v>243</v>
      </c>
      <c r="H27" s="1" t="s">
        <v>277</v>
      </c>
      <c r="I27" s="1" t="s">
        <v>212</v>
      </c>
      <c r="J27" s="1" t="s">
        <v>33</v>
      </c>
      <c r="K27" s="1" t="s">
        <v>158</v>
      </c>
      <c r="L27" s="1" t="s">
        <v>158</v>
      </c>
      <c r="M27" s="1" t="s">
        <v>27</v>
      </c>
      <c r="N27" s="1" t="s">
        <v>27</v>
      </c>
      <c r="O27" s="1" t="s">
        <v>27</v>
      </c>
      <c r="P27" s="5">
        <v>44245</v>
      </c>
      <c r="Q27" s="1"/>
      <c r="R27" s="1"/>
      <c r="S27" s="1"/>
      <c r="T27" s="1"/>
      <c r="U27" s="1" t="s">
        <v>296</v>
      </c>
      <c r="V27" s="4">
        <v>1</v>
      </c>
      <c r="W27" s="6">
        <v>45603</v>
      </c>
      <c r="X27" s="1" t="s">
        <v>220</v>
      </c>
      <c r="Y27" s="4">
        <v>33000</v>
      </c>
      <c r="Z27" s="6">
        <v>1.38</v>
      </c>
      <c r="AA27" s="1" t="s">
        <v>304</v>
      </c>
      <c r="AB27" s="1" t="s">
        <v>310</v>
      </c>
      <c r="AC27" s="1" t="s">
        <v>121</v>
      </c>
      <c r="AD27" s="1" t="s">
        <v>277</v>
      </c>
      <c r="AE27" s="1" t="s">
        <v>169</v>
      </c>
      <c r="AF27" s="1" t="s">
        <v>224</v>
      </c>
      <c r="AG27" s="6">
        <v>45603</v>
      </c>
      <c r="AH27" s="6">
        <v>1.381909090909091</v>
      </c>
      <c r="AI27" s="1"/>
      <c r="AJ27" s="1"/>
      <c r="AK27" s="1"/>
      <c r="AL27" s="1" t="s">
        <v>234</v>
      </c>
      <c r="AM27" s="1" t="s">
        <v>30</v>
      </c>
      <c r="AN27" s="1"/>
      <c r="AO27" s="1" t="s">
        <v>4</v>
      </c>
      <c r="AP27" s="1"/>
      <c r="AQ27" s="1"/>
      <c r="AR27" s="2"/>
      <c r="AS27" s="1"/>
      <c r="AT27" s="5">
        <v>44251</v>
      </c>
      <c r="AU27" s="5">
        <v>44266</v>
      </c>
      <c r="AV27" s="1" t="s">
        <v>300</v>
      </c>
      <c r="AW27" s="7">
        <v>44257.420697399662</v>
      </c>
      <c r="AX27" s="1" t="s">
        <v>63</v>
      </c>
      <c r="AY27" s="6">
        <v>45603</v>
      </c>
      <c r="AZ27" s="5">
        <v>44197</v>
      </c>
      <c r="BA27" s="5">
        <v>44561</v>
      </c>
      <c r="BB27" s="7">
        <v>44561</v>
      </c>
      <c r="BC27" s="1" t="s">
        <v>315</v>
      </c>
      <c r="BD27" s="1"/>
      <c r="BE27" s="1"/>
      <c r="BF27" s="1" t="s">
        <v>26</v>
      </c>
    </row>
    <row r="28" spans="1:58" x14ac:dyDescent="0.3">
      <c r="A28" s="4">
        <v>23</v>
      </c>
      <c r="B28" s="2" t="str">
        <f>HYPERLINK("https://my.zakupki.prom.ua/remote/dispatcher/state_purchase_view/23951259", "UA-2021-02-12-001924-c")</f>
        <v>UA-2021-02-12-001924-c</v>
      </c>
      <c r="C28" s="2" t="s">
        <v>220</v>
      </c>
      <c r="D28" s="1" t="s">
        <v>249</v>
      </c>
      <c r="E28" s="1" t="s">
        <v>248</v>
      </c>
      <c r="F28" s="1" t="s">
        <v>117</v>
      </c>
      <c r="G28" s="1" t="s">
        <v>167</v>
      </c>
      <c r="H28" s="1" t="s">
        <v>277</v>
      </c>
      <c r="I28" s="1" t="s">
        <v>212</v>
      </c>
      <c r="J28" s="1" t="s">
        <v>33</v>
      </c>
      <c r="K28" s="1" t="s">
        <v>158</v>
      </c>
      <c r="L28" s="1" t="s">
        <v>158</v>
      </c>
      <c r="M28" s="1" t="s">
        <v>27</v>
      </c>
      <c r="N28" s="1" t="s">
        <v>27</v>
      </c>
      <c r="O28" s="1" t="s">
        <v>27</v>
      </c>
      <c r="P28" s="5">
        <v>44239</v>
      </c>
      <c r="Q28" s="5">
        <v>44239</v>
      </c>
      <c r="R28" s="5">
        <v>44245</v>
      </c>
      <c r="S28" s="5">
        <v>44239</v>
      </c>
      <c r="T28" s="5">
        <v>44255</v>
      </c>
      <c r="U28" s="7">
        <v>44256.50105324074</v>
      </c>
      <c r="V28" s="4">
        <v>2</v>
      </c>
      <c r="W28" s="6">
        <v>1620000</v>
      </c>
      <c r="X28" s="1" t="s">
        <v>220</v>
      </c>
      <c r="Y28" s="4">
        <v>1117</v>
      </c>
      <c r="Z28" s="6">
        <v>1450.31</v>
      </c>
      <c r="AA28" s="1" t="s">
        <v>318</v>
      </c>
      <c r="AB28" s="6">
        <v>8100</v>
      </c>
      <c r="AC28" s="1" t="s">
        <v>121</v>
      </c>
      <c r="AD28" s="1" t="s">
        <v>277</v>
      </c>
      <c r="AE28" s="1" t="s">
        <v>105</v>
      </c>
      <c r="AF28" s="1" t="s">
        <v>224</v>
      </c>
      <c r="AG28" s="6">
        <v>1374205.2</v>
      </c>
      <c r="AH28" s="6">
        <v>1230.264279319606</v>
      </c>
      <c r="AI28" s="1" t="s">
        <v>269</v>
      </c>
      <c r="AJ28" s="6">
        <v>245794.80000000005</v>
      </c>
      <c r="AK28" s="6">
        <v>0.15172518518518521</v>
      </c>
      <c r="AL28" s="1" t="s">
        <v>269</v>
      </c>
      <c r="AM28" s="1" t="s">
        <v>79</v>
      </c>
      <c r="AN28" s="1" t="s">
        <v>126</v>
      </c>
      <c r="AO28" s="1" t="s">
        <v>11</v>
      </c>
      <c r="AP28" s="6">
        <v>245794.80000000005</v>
      </c>
      <c r="AQ28" s="6">
        <v>0.15172518518518521</v>
      </c>
      <c r="AR28" s="2" t="str">
        <f>HYPERLINK("https://auction.openprocurement.org/tenders/2ef780ba064a4a7b9a6dbc32db20eaa6")</f>
        <v>https://auction.openprocurement.org/tenders/2ef780ba064a4a7b9a6dbc32db20eaa6</v>
      </c>
      <c r="AS28" s="7">
        <v>44259.739298634129</v>
      </c>
      <c r="AT28" s="5">
        <v>44270</v>
      </c>
      <c r="AU28" s="5">
        <v>44280</v>
      </c>
      <c r="AV28" s="1" t="s">
        <v>300</v>
      </c>
      <c r="AW28" s="7">
        <v>44271.678957287753</v>
      </c>
      <c r="AX28" s="1" t="s">
        <v>51</v>
      </c>
      <c r="AY28" s="6">
        <v>1374205.2</v>
      </c>
      <c r="AZ28" s="1"/>
      <c r="BA28" s="5">
        <v>44561</v>
      </c>
      <c r="BB28" s="7">
        <v>44561</v>
      </c>
      <c r="BC28" s="1" t="s">
        <v>315</v>
      </c>
      <c r="BD28" s="1"/>
      <c r="BE28" s="1"/>
      <c r="BF28" s="1" t="s">
        <v>80</v>
      </c>
    </row>
    <row r="29" spans="1:58" x14ac:dyDescent="0.3">
      <c r="A29" s="4">
        <v>24</v>
      </c>
      <c r="B29" s="2" t="str">
        <f>HYPERLINK("https://my.zakupki.prom.ua/remote/dispatcher/state_purchase_view/24328465", "UA-2021-02-23-015905-b")</f>
        <v>UA-2021-02-23-015905-b</v>
      </c>
      <c r="C29" s="2" t="s">
        <v>220</v>
      </c>
      <c r="D29" s="1" t="s">
        <v>141</v>
      </c>
      <c r="E29" s="1" t="s">
        <v>141</v>
      </c>
      <c r="F29" s="1" t="s">
        <v>106</v>
      </c>
      <c r="G29" s="1" t="s">
        <v>167</v>
      </c>
      <c r="H29" s="1" t="s">
        <v>277</v>
      </c>
      <c r="I29" s="1" t="s">
        <v>212</v>
      </c>
      <c r="J29" s="1" t="s">
        <v>33</v>
      </c>
      <c r="K29" s="1" t="s">
        <v>158</v>
      </c>
      <c r="L29" s="1" t="s">
        <v>158</v>
      </c>
      <c r="M29" s="1" t="s">
        <v>27</v>
      </c>
      <c r="N29" s="1" t="s">
        <v>27</v>
      </c>
      <c r="O29" s="1" t="s">
        <v>27</v>
      </c>
      <c r="P29" s="5">
        <v>44250</v>
      </c>
      <c r="Q29" s="5">
        <v>44250</v>
      </c>
      <c r="R29" s="5">
        <v>44256</v>
      </c>
      <c r="S29" s="5">
        <v>44250</v>
      </c>
      <c r="T29" s="5">
        <v>44266</v>
      </c>
      <c r="U29" s="7">
        <v>44267.606006944443</v>
      </c>
      <c r="V29" s="4">
        <v>2</v>
      </c>
      <c r="W29" s="6">
        <v>280000</v>
      </c>
      <c r="X29" s="1" t="s">
        <v>220</v>
      </c>
      <c r="Y29" s="4">
        <v>1</v>
      </c>
      <c r="Z29" s="6">
        <v>280000</v>
      </c>
      <c r="AA29" s="1" t="s">
        <v>312</v>
      </c>
      <c r="AB29" s="6">
        <v>1400</v>
      </c>
      <c r="AC29" s="1" t="s">
        <v>121</v>
      </c>
      <c r="AD29" s="1" t="s">
        <v>277</v>
      </c>
      <c r="AE29" s="1" t="s">
        <v>169</v>
      </c>
      <c r="AF29" s="1" t="s">
        <v>224</v>
      </c>
      <c r="AG29" s="6">
        <v>151793</v>
      </c>
      <c r="AH29" s="6">
        <v>151793</v>
      </c>
      <c r="AI29" s="1" t="s">
        <v>287</v>
      </c>
      <c r="AJ29" s="6">
        <v>128207</v>
      </c>
      <c r="AK29" s="6">
        <v>0.45788214285714285</v>
      </c>
      <c r="AL29" s="1" t="s">
        <v>287</v>
      </c>
      <c r="AM29" s="1" t="s">
        <v>74</v>
      </c>
      <c r="AN29" s="1" t="s">
        <v>123</v>
      </c>
      <c r="AO29" s="1" t="s">
        <v>85</v>
      </c>
      <c r="AP29" s="6">
        <v>128207</v>
      </c>
      <c r="AQ29" s="6">
        <v>0.45788214285714285</v>
      </c>
      <c r="AR29" s="2" t="str">
        <f>HYPERLINK("https://auction.openprocurement.org/tenders/77b0b8b2fade41b7affbee8ddf9341d6")</f>
        <v>https://auction.openprocurement.org/tenders/77b0b8b2fade41b7affbee8ddf9341d6</v>
      </c>
      <c r="AS29" s="7">
        <v>44274.565588827674</v>
      </c>
      <c r="AT29" s="5">
        <v>44285</v>
      </c>
      <c r="AU29" s="5">
        <v>44295</v>
      </c>
      <c r="AV29" s="1" t="s">
        <v>300</v>
      </c>
      <c r="AW29" s="7">
        <v>44291.790037286723</v>
      </c>
      <c r="AX29" s="1" t="s">
        <v>39</v>
      </c>
      <c r="AY29" s="6">
        <v>151793</v>
      </c>
      <c r="AZ29" s="1"/>
      <c r="BA29" s="5">
        <v>44561</v>
      </c>
      <c r="BB29" s="7">
        <v>44561</v>
      </c>
      <c r="BC29" s="1" t="s">
        <v>315</v>
      </c>
      <c r="BD29" s="1"/>
      <c r="BE29" s="1"/>
      <c r="BF29" s="1" t="s">
        <v>75</v>
      </c>
    </row>
    <row r="30" spans="1:58" x14ac:dyDescent="0.3">
      <c r="A30" s="4">
        <v>25</v>
      </c>
      <c r="B30" s="2" t="str">
        <f>HYPERLINK("https://my.zakupki.prom.ua/remote/dispatcher/state_purchase_view/23818786", "UA-2021-02-26-010103-a")</f>
        <v>UA-2021-02-26-010103-a</v>
      </c>
      <c r="C30" s="2" t="s">
        <v>220</v>
      </c>
      <c r="D30" s="1" t="s">
        <v>179</v>
      </c>
      <c r="E30" s="1" t="s">
        <v>179</v>
      </c>
      <c r="F30" s="1" t="s">
        <v>114</v>
      </c>
      <c r="G30" s="1" t="s">
        <v>243</v>
      </c>
      <c r="H30" s="1" t="s">
        <v>277</v>
      </c>
      <c r="I30" s="1" t="s">
        <v>212</v>
      </c>
      <c r="J30" s="1" t="s">
        <v>33</v>
      </c>
      <c r="K30" s="1" t="s">
        <v>158</v>
      </c>
      <c r="L30" s="1" t="s">
        <v>158</v>
      </c>
      <c r="M30" s="1" t="s">
        <v>27</v>
      </c>
      <c r="N30" s="1" t="s">
        <v>27</v>
      </c>
      <c r="O30" s="1" t="s">
        <v>27</v>
      </c>
      <c r="P30" s="5">
        <v>44253</v>
      </c>
      <c r="Q30" s="1"/>
      <c r="R30" s="1"/>
      <c r="S30" s="1"/>
      <c r="T30" s="1"/>
      <c r="U30" s="1" t="s">
        <v>296</v>
      </c>
      <c r="V30" s="4">
        <v>1</v>
      </c>
      <c r="W30" s="6">
        <v>90280</v>
      </c>
      <c r="X30" s="1" t="s">
        <v>220</v>
      </c>
      <c r="Y30" s="4">
        <v>74000</v>
      </c>
      <c r="Z30" s="6">
        <v>1.22</v>
      </c>
      <c r="AA30" s="1" t="s">
        <v>304</v>
      </c>
      <c r="AB30" s="1" t="s">
        <v>310</v>
      </c>
      <c r="AC30" s="1" t="s">
        <v>121</v>
      </c>
      <c r="AD30" s="1" t="s">
        <v>277</v>
      </c>
      <c r="AE30" s="1" t="s">
        <v>169</v>
      </c>
      <c r="AF30" s="1" t="s">
        <v>224</v>
      </c>
      <c r="AG30" s="6">
        <v>90280</v>
      </c>
      <c r="AH30" s="6">
        <v>1.22</v>
      </c>
      <c r="AI30" s="1"/>
      <c r="AJ30" s="1"/>
      <c r="AK30" s="1"/>
      <c r="AL30" s="1" t="s">
        <v>233</v>
      </c>
      <c r="AM30" s="1" t="s">
        <v>29</v>
      </c>
      <c r="AN30" s="1"/>
      <c r="AO30" s="1" t="s">
        <v>13</v>
      </c>
      <c r="AP30" s="1"/>
      <c r="AQ30" s="1"/>
      <c r="AR30" s="2"/>
      <c r="AS30" s="1"/>
      <c r="AT30" s="5">
        <v>44259</v>
      </c>
      <c r="AU30" s="5">
        <v>44274</v>
      </c>
      <c r="AV30" s="1" t="s">
        <v>300</v>
      </c>
      <c r="AW30" s="7">
        <v>44260.670643203899</v>
      </c>
      <c r="AX30" s="1" t="s">
        <v>37</v>
      </c>
      <c r="AY30" s="6">
        <v>90280</v>
      </c>
      <c r="AZ30" s="5">
        <v>44197</v>
      </c>
      <c r="BA30" s="5">
        <v>44561</v>
      </c>
      <c r="BB30" s="7">
        <v>44561</v>
      </c>
      <c r="BC30" s="1" t="s">
        <v>315</v>
      </c>
      <c r="BD30" s="1"/>
      <c r="BE30" s="1"/>
      <c r="BF30" s="1" t="s">
        <v>26</v>
      </c>
    </row>
    <row r="31" spans="1:58" x14ac:dyDescent="0.3">
      <c r="A31" s="4">
        <v>26</v>
      </c>
      <c r="B31" s="2" t="str">
        <f>HYPERLINK("https://my.zakupki.prom.ua/remote/dispatcher/state_purchase_view/25276668", "UA-2021-03-26-016791-c")</f>
        <v>UA-2021-03-26-016791-c</v>
      </c>
      <c r="C31" s="2" t="s">
        <v>220</v>
      </c>
      <c r="D31" s="1" t="s">
        <v>136</v>
      </c>
      <c r="E31" s="1" t="s">
        <v>136</v>
      </c>
      <c r="F31" s="1" t="s">
        <v>107</v>
      </c>
      <c r="G31" s="1" t="s">
        <v>167</v>
      </c>
      <c r="H31" s="1" t="s">
        <v>277</v>
      </c>
      <c r="I31" s="1" t="s">
        <v>212</v>
      </c>
      <c r="J31" s="1" t="s">
        <v>33</v>
      </c>
      <c r="K31" s="1" t="s">
        <v>158</v>
      </c>
      <c r="L31" s="1" t="s">
        <v>158</v>
      </c>
      <c r="M31" s="1" t="s">
        <v>27</v>
      </c>
      <c r="N31" s="1" t="s">
        <v>27</v>
      </c>
      <c r="O31" s="1" t="s">
        <v>27</v>
      </c>
      <c r="P31" s="5">
        <v>44281</v>
      </c>
      <c r="Q31" s="5">
        <v>44281</v>
      </c>
      <c r="R31" s="5">
        <v>44287</v>
      </c>
      <c r="S31" s="5">
        <v>44281</v>
      </c>
      <c r="T31" s="5">
        <v>44297</v>
      </c>
      <c r="U31" s="7">
        <v>44298.580648148149</v>
      </c>
      <c r="V31" s="4">
        <v>2</v>
      </c>
      <c r="W31" s="6">
        <v>1250000</v>
      </c>
      <c r="X31" s="1" t="s">
        <v>220</v>
      </c>
      <c r="Y31" s="4">
        <v>1</v>
      </c>
      <c r="Z31" s="6">
        <v>1250000</v>
      </c>
      <c r="AA31" s="1" t="s">
        <v>312</v>
      </c>
      <c r="AB31" s="6">
        <v>6250</v>
      </c>
      <c r="AC31" s="1" t="s">
        <v>121</v>
      </c>
      <c r="AD31" s="1" t="s">
        <v>277</v>
      </c>
      <c r="AE31" s="1" t="s">
        <v>169</v>
      </c>
      <c r="AF31" s="1" t="s">
        <v>224</v>
      </c>
      <c r="AG31" s="6">
        <v>838222.8</v>
      </c>
      <c r="AH31" s="6">
        <v>838222.8</v>
      </c>
      <c r="AI31" s="1" t="s">
        <v>283</v>
      </c>
      <c r="AJ31" s="6">
        <v>411777.19999999995</v>
      </c>
      <c r="AK31" s="6">
        <v>0.32942175999999995</v>
      </c>
      <c r="AL31" s="1" t="s">
        <v>238</v>
      </c>
      <c r="AM31" s="1" t="s">
        <v>77</v>
      </c>
      <c r="AN31" s="1" t="s">
        <v>120</v>
      </c>
      <c r="AO31" s="1" t="s">
        <v>86</v>
      </c>
      <c r="AP31" s="6">
        <v>250004</v>
      </c>
      <c r="AQ31" s="6">
        <v>0.20000319999999999</v>
      </c>
      <c r="AR31" s="2" t="str">
        <f>HYPERLINK("https://auction.openprocurement.org/tenders/b6024caa92e6469a9b4dcc5be11679f9")</f>
        <v>https://auction.openprocurement.org/tenders/b6024caa92e6469a9b4dcc5be11679f9</v>
      </c>
      <c r="AS31" s="7">
        <v>44302.695428204177</v>
      </c>
      <c r="AT31" s="5">
        <v>44313</v>
      </c>
      <c r="AU31" s="5">
        <v>44323</v>
      </c>
      <c r="AV31" s="1" t="s">
        <v>314</v>
      </c>
      <c r="AW31" s="1"/>
      <c r="AX31" s="1"/>
      <c r="AY31" s="6">
        <v>999996</v>
      </c>
      <c r="AZ31" s="1"/>
      <c r="BA31" s="5">
        <v>44561</v>
      </c>
      <c r="BB31" s="1"/>
      <c r="BC31" s="1" t="s">
        <v>311</v>
      </c>
      <c r="BD31" s="1"/>
      <c r="BE31" s="1"/>
      <c r="BF31" s="1" t="s">
        <v>88</v>
      </c>
    </row>
    <row r="32" spans="1:58" x14ac:dyDescent="0.3">
      <c r="A32" s="4">
        <v>27</v>
      </c>
      <c r="B32" s="2" t="str">
        <f>HYPERLINK("https://my.zakupki.prom.ua/remote/dispatcher/state_purchase_view/24128769", "UA-2021-02-17-005963-b")</f>
        <v>UA-2021-02-17-005963-b</v>
      </c>
      <c r="C32" s="2" t="str">
        <f>HYPERLINK("https://my.zakupki.prom.ua/remote/dispatcher/state_purchase_lot_view/625897", "UA-2021-02-17-005963-b-L1")</f>
        <v>UA-2021-02-17-005963-b-L1</v>
      </c>
      <c r="D32" s="1" t="s">
        <v>215</v>
      </c>
      <c r="E32" s="1" t="s">
        <v>213</v>
      </c>
      <c r="F32" s="1" t="s">
        <v>53</v>
      </c>
      <c r="G32" s="1" t="s">
        <v>167</v>
      </c>
      <c r="H32" s="1" t="s">
        <v>277</v>
      </c>
      <c r="I32" s="1" t="s">
        <v>212</v>
      </c>
      <c r="J32" s="1" t="s">
        <v>33</v>
      </c>
      <c r="K32" s="1" t="s">
        <v>158</v>
      </c>
      <c r="L32" s="1" t="s">
        <v>158</v>
      </c>
      <c r="M32" s="1" t="s">
        <v>28</v>
      </c>
      <c r="N32" s="1" t="s">
        <v>28</v>
      </c>
      <c r="O32" s="1" t="s">
        <v>28</v>
      </c>
      <c r="P32" s="5">
        <v>44244</v>
      </c>
      <c r="Q32" s="5">
        <v>44244</v>
      </c>
      <c r="R32" s="5">
        <v>44250</v>
      </c>
      <c r="S32" s="5">
        <v>44244</v>
      </c>
      <c r="T32" s="5">
        <v>44260</v>
      </c>
      <c r="U32" s="7">
        <v>44264.617858796293</v>
      </c>
      <c r="V32" s="4">
        <v>3</v>
      </c>
      <c r="W32" s="6">
        <v>998000</v>
      </c>
      <c r="X32" s="6">
        <v>448000</v>
      </c>
      <c r="Y32" s="4">
        <v>4200</v>
      </c>
      <c r="Z32" s="6">
        <v>106.67</v>
      </c>
      <c r="AA32" s="1" t="s">
        <v>305</v>
      </c>
      <c r="AB32" s="6">
        <v>2240</v>
      </c>
      <c r="AC32" s="1" t="s">
        <v>121</v>
      </c>
      <c r="AD32" s="1" t="s">
        <v>277</v>
      </c>
      <c r="AE32" s="1" t="s">
        <v>169</v>
      </c>
      <c r="AF32" s="1" t="s">
        <v>224</v>
      </c>
      <c r="AG32" s="6">
        <v>411000</v>
      </c>
      <c r="AH32" s="6">
        <v>97.857142857142861</v>
      </c>
      <c r="AI32" s="1" t="s">
        <v>270</v>
      </c>
      <c r="AJ32" s="6">
        <v>37000</v>
      </c>
      <c r="AK32" s="6">
        <v>8.2589285714285712E-2</v>
      </c>
      <c r="AL32" s="1"/>
      <c r="AM32" s="1"/>
      <c r="AN32" s="1"/>
      <c r="AO32" s="1"/>
      <c r="AP32" s="1"/>
      <c r="AQ32" s="1"/>
      <c r="AR32" s="2" t="str">
        <f>HYPERLINK("https://auction.openprocurement.org/tenders/d8e6b39fc4b14f789e96f3fa4694cfcc_07e4e6d5a730418cac9b2681b8037ef9")</f>
        <v>https://auction.openprocurement.org/tenders/d8e6b39fc4b14f789e96f3fa4694cfcc_07e4e6d5a730418cac9b2681b8037ef9</v>
      </c>
      <c r="AS32" s="7">
        <v>44281.904786706596</v>
      </c>
      <c r="AT32" s="1"/>
      <c r="AU32" s="1"/>
      <c r="AV32" s="1" t="s">
        <v>301</v>
      </c>
      <c r="AW32" s="7">
        <v>44292.042506899481</v>
      </c>
      <c r="AX32" s="1"/>
      <c r="AY32" s="1"/>
      <c r="AZ32" s="1"/>
      <c r="BA32" s="5">
        <v>44561</v>
      </c>
      <c r="BB32" s="1"/>
      <c r="BC32" s="1"/>
      <c r="BD32" s="1"/>
      <c r="BE32" s="1"/>
      <c r="BF32" s="1" t="s">
        <v>83</v>
      </c>
    </row>
    <row r="33" spans="1:58" x14ac:dyDescent="0.3">
      <c r="A33" s="4">
        <v>28</v>
      </c>
      <c r="B33" s="2" t="str">
        <f>HYPERLINK("https://my.zakupki.prom.ua/remote/dispatcher/state_purchase_view/24128769", "UA-2021-02-17-005963-b")</f>
        <v>UA-2021-02-17-005963-b</v>
      </c>
      <c r="C33" s="2" t="str">
        <f>HYPERLINK("https://my.zakupki.prom.ua/remote/dispatcher/state_purchase_lot_view/625898", "UA-2021-02-17-005963-b-L2")</f>
        <v>UA-2021-02-17-005963-b-L2</v>
      </c>
      <c r="D33" s="1" t="s">
        <v>216</v>
      </c>
      <c r="E33" s="1" t="s">
        <v>214</v>
      </c>
      <c r="F33" s="1" t="s">
        <v>53</v>
      </c>
      <c r="G33" s="1" t="s">
        <v>167</v>
      </c>
      <c r="H33" s="1" t="s">
        <v>277</v>
      </c>
      <c r="I33" s="1" t="s">
        <v>212</v>
      </c>
      <c r="J33" s="1" t="s">
        <v>33</v>
      </c>
      <c r="K33" s="1" t="s">
        <v>158</v>
      </c>
      <c r="L33" s="1" t="s">
        <v>158</v>
      </c>
      <c r="M33" s="1" t="s">
        <v>28</v>
      </c>
      <c r="N33" s="1" t="s">
        <v>28</v>
      </c>
      <c r="O33" s="1" t="s">
        <v>28</v>
      </c>
      <c r="P33" s="5">
        <v>44244</v>
      </c>
      <c r="Q33" s="5">
        <v>44244</v>
      </c>
      <c r="R33" s="5">
        <v>44250</v>
      </c>
      <c r="S33" s="5">
        <v>44244</v>
      </c>
      <c r="T33" s="5">
        <v>44260</v>
      </c>
      <c r="U33" s="7">
        <v>44264.643101851849</v>
      </c>
      <c r="V33" s="4">
        <v>3</v>
      </c>
      <c r="W33" s="6">
        <v>998000</v>
      </c>
      <c r="X33" s="6">
        <v>550000</v>
      </c>
      <c r="Y33" s="4">
        <v>3300</v>
      </c>
      <c r="Z33" s="6">
        <v>166.67</v>
      </c>
      <c r="AA33" s="1" t="s">
        <v>305</v>
      </c>
      <c r="AB33" s="6">
        <v>2750</v>
      </c>
      <c r="AC33" s="1" t="s">
        <v>121</v>
      </c>
      <c r="AD33" s="1" t="s">
        <v>277</v>
      </c>
      <c r="AE33" s="1" t="s">
        <v>169</v>
      </c>
      <c r="AF33" s="1" t="s">
        <v>224</v>
      </c>
      <c r="AG33" s="6">
        <v>520000</v>
      </c>
      <c r="AH33" s="6">
        <v>157.57575757575756</v>
      </c>
      <c r="AI33" s="1" t="s">
        <v>270</v>
      </c>
      <c r="AJ33" s="6">
        <v>30000</v>
      </c>
      <c r="AK33" s="6">
        <v>5.4545454545454543E-2</v>
      </c>
      <c r="AL33" s="1"/>
      <c r="AM33" s="1"/>
      <c r="AN33" s="1"/>
      <c r="AO33" s="1"/>
      <c r="AP33" s="1"/>
      <c r="AQ33" s="1"/>
      <c r="AR33" s="2" t="str">
        <f>HYPERLINK("https://auction.openprocurement.org/tenders/d8e6b39fc4b14f789e96f3fa4694cfcc_b67e96197e144b1496d999905005ae55")</f>
        <v>https://auction.openprocurement.org/tenders/d8e6b39fc4b14f789e96f3fa4694cfcc_b67e96197e144b1496d999905005ae55</v>
      </c>
      <c r="AS33" s="7">
        <v>44281.904786706596</v>
      </c>
      <c r="AT33" s="1"/>
      <c r="AU33" s="1"/>
      <c r="AV33" s="1" t="s">
        <v>301</v>
      </c>
      <c r="AW33" s="7">
        <v>44292.042506899481</v>
      </c>
      <c r="AX33" s="1"/>
      <c r="AY33" s="1"/>
      <c r="AZ33" s="1"/>
      <c r="BA33" s="5">
        <v>44561</v>
      </c>
      <c r="BB33" s="1"/>
      <c r="BC33" s="1"/>
      <c r="BD33" s="1"/>
      <c r="BE33" s="1"/>
      <c r="BF33" s="1" t="s">
        <v>83</v>
      </c>
    </row>
    <row r="34" spans="1:58" x14ac:dyDescent="0.3">
      <c r="A34" s="4">
        <v>29</v>
      </c>
      <c r="B34" s="2" t="str">
        <f>HYPERLINK("https://my.zakupki.prom.ua/remote/dispatcher/state_purchase_view/23872579", "UA-2021-02-10-013640-a")</f>
        <v>UA-2021-02-10-013640-a</v>
      </c>
      <c r="C34" s="2" t="str">
        <f>HYPERLINK("https://my.zakupki.prom.ua/remote/dispatcher/state_purchase_lot_view/621446", "UA-2021-02-10-013640-a-L1")</f>
        <v>UA-2021-02-10-013640-a-L1</v>
      </c>
      <c r="D34" s="1" t="s">
        <v>142</v>
      </c>
      <c r="E34" s="1" t="s">
        <v>210</v>
      </c>
      <c r="F34" s="1" t="s">
        <v>118</v>
      </c>
      <c r="G34" s="1" t="s">
        <v>242</v>
      </c>
      <c r="H34" s="1" t="s">
        <v>277</v>
      </c>
      <c r="I34" s="1" t="s">
        <v>212</v>
      </c>
      <c r="J34" s="1" t="s">
        <v>33</v>
      </c>
      <c r="K34" s="1" t="s">
        <v>158</v>
      </c>
      <c r="L34" s="1" t="s">
        <v>158</v>
      </c>
      <c r="M34" s="1" t="s">
        <v>28</v>
      </c>
      <c r="N34" s="1" t="s">
        <v>28</v>
      </c>
      <c r="O34" s="1" t="s">
        <v>28</v>
      </c>
      <c r="P34" s="5">
        <v>44237</v>
      </c>
      <c r="Q34" s="1"/>
      <c r="R34" s="1"/>
      <c r="S34" s="1"/>
      <c r="T34" s="1"/>
      <c r="U34" s="1" t="s">
        <v>296</v>
      </c>
      <c r="V34" s="4">
        <v>1</v>
      </c>
      <c r="W34" s="6">
        <v>123801.48</v>
      </c>
      <c r="X34" s="6">
        <v>61900.74</v>
      </c>
      <c r="Y34" s="4">
        <v>1</v>
      </c>
      <c r="Z34" s="6">
        <v>61900.74</v>
      </c>
      <c r="AA34" s="1" t="s">
        <v>312</v>
      </c>
      <c r="AB34" s="1" t="s">
        <v>310</v>
      </c>
      <c r="AC34" s="1" t="s">
        <v>121</v>
      </c>
      <c r="AD34" s="1" t="s">
        <v>224</v>
      </c>
      <c r="AE34" s="1" t="s">
        <v>169</v>
      </c>
      <c r="AF34" s="1" t="s">
        <v>224</v>
      </c>
      <c r="AG34" s="6">
        <v>61900.74</v>
      </c>
      <c r="AH34" s="6">
        <v>61900.74</v>
      </c>
      <c r="AI34" s="1"/>
      <c r="AJ34" s="1"/>
      <c r="AK34" s="1"/>
      <c r="AL34" s="1" t="s">
        <v>218</v>
      </c>
      <c r="AM34" s="1" t="s">
        <v>93</v>
      </c>
      <c r="AN34" s="1"/>
      <c r="AO34" s="1" t="s">
        <v>20</v>
      </c>
      <c r="AP34" s="1"/>
      <c r="AQ34" s="1"/>
      <c r="AR34" s="2"/>
      <c r="AS34" s="1"/>
      <c r="AT34" s="5">
        <v>44248</v>
      </c>
      <c r="AU34" s="5">
        <v>44273</v>
      </c>
      <c r="AV34" s="1" t="s">
        <v>299</v>
      </c>
      <c r="AW34" s="7">
        <v>44249.436652530865</v>
      </c>
      <c r="AX34" s="1" t="s">
        <v>159</v>
      </c>
      <c r="AY34" s="6">
        <v>61900.74</v>
      </c>
      <c r="AZ34" s="5">
        <v>44200</v>
      </c>
      <c r="BA34" s="5">
        <v>44561</v>
      </c>
      <c r="BB34" s="7">
        <v>44561</v>
      </c>
      <c r="BC34" s="1" t="s">
        <v>315</v>
      </c>
      <c r="BD34" s="1"/>
      <c r="BE34" s="1"/>
      <c r="BF34" s="1" t="s">
        <v>26</v>
      </c>
    </row>
    <row r="35" spans="1:58" x14ac:dyDescent="0.3">
      <c r="A35" s="4">
        <v>30</v>
      </c>
      <c r="B35" s="2" t="str">
        <f>HYPERLINK("https://my.zakupki.prom.ua/remote/dispatcher/state_purchase_view/23872579", "UA-2021-02-10-013640-a")</f>
        <v>UA-2021-02-10-013640-a</v>
      </c>
      <c r="C35" s="2" t="str">
        <f>HYPERLINK("https://my.zakupki.prom.ua/remote/dispatcher/state_purchase_lot_view/621447", "UA-2021-02-10-013640-a-L2")</f>
        <v>UA-2021-02-10-013640-a-L2</v>
      </c>
      <c r="D35" s="1" t="s">
        <v>143</v>
      </c>
      <c r="E35" s="1" t="s">
        <v>211</v>
      </c>
      <c r="F35" s="1" t="s">
        <v>118</v>
      </c>
      <c r="G35" s="1" t="s">
        <v>242</v>
      </c>
      <c r="H35" s="1" t="s">
        <v>277</v>
      </c>
      <c r="I35" s="1" t="s">
        <v>212</v>
      </c>
      <c r="J35" s="1" t="s">
        <v>33</v>
      </c>
      <c r="K35" s="1" t="s">
        <v>158</v>
      </c>
      <c r="L35" s="1" t="s">
        <v>158</v>
      </c>
      <c r="M35" s="1" t="s">
        <v>28</v>
      </c>
      <c r="N35" s="1" t="s">
        <v>28</v>
      </c>
      <c r="O35" s="1" t="s">
        <v>28</v>
      </c>
      <c r="P35" s="5">
        <v>44237</v>
      </c>
      <c r="Q35" s="1"/>
      <c r="R35" s="1"/>
      <c r="S35" s="1"/>
      <c r="T35" s="1"/>
      <c r="U35" s="1" t="s">
        <v>296</v>
      </c>
      <c r="V35" s="4">
        <v>1</v>
      </c>
      <c r="W35" s="6">
        <v>123801.48</v>
      </c>
      <c r="X35" s="6">
        <v>61900.74</v>
      </c>
      <c r="Y35" s="4">
        <v>1</v>
      </c>
      <c r="Z35" s="6">
        <v>61900.74</v>
      </c>
      <c r="AA35" s="1" t="s">
        <v>312</v>
      </c>
      <c r="AB35" s="1" t="s">
        <v>310</v>
      </c>
      <c r="AC35" s="1" t="s">
        <v>121</v>
      </c>
      <c r="AD35" s="1" t="s">
        <v>224</v>
      </c>
      <c r="AE35" s="1" t="s">
        <v>169</v>
      </c>
      <c r="AF35" s="1" t="s">
        <v>224</v>
      </c>
      <c r="AG35" s="6">
        <v>61900.74</v>
      </c>
      <c r="AH35" s="6">
        <v>61900.74</v>
      </c>
      <c r="AI35" s="1"/>
      <c r="AJ35" s="1"/>
      <c r="AK35" s="1"/>
      <c r="AL35" s="1" t="s">
        <v>218</v>
      </c>
      <c r="AM35" s="1" t="s">
        <v>93</v>
      </c>
      <c r="AN35" s="1"/>
      <c r="AO35" s="1" t="s">
        <v>20</v>
      </c>
      <c r="AP35" s="1"/>
      <c r="AQ35" s="1"/>
      <c r="AR35" s="2"/>
      <c r="AS35" s="1"/>
      <c r="AT35" s="5">
        <v>44248</v>
      </c>
      <c r="AU35" s="5">
        <v>44273</v>
      </c>
      <c r="AV35" s="1" t="s">
        <v>299</v>
      </c>
      <c r="AW35" s="7">
        <v>44249.43878530919</v>
      </c>
      <c r="AX35" s="1" t="s">
        <v>119</v>
      </c>
      <c r="AY35" s="6">
        <v>61900.74</v>
      </c>
      <c r="AZ35" s="5">
        <v>44200</v>
      </c>
      <c r="BA35" s="5">
        <v>44561</v>
      </c>
      <c r="BB35" s="7">
        <v>44561</v>
      </c>
      <c r="BC35" s="1" t="s">
        <v>315</v>
      </c>
      <c r="BD35" s="1"/>
      <c r="BE35" s="1"/>
      <c r="BF35" s="1" t="s">
        <v>26</v>
      </c>
    </row>
    <row r="36" spans="1:58" x14ac:dyDescent="0.3">
      <c r="A36" s="4">
        <v>31</v>
      </c>
      <c r="B36" s="2" t="str">
        <f>HYPERLINK("https://my.zakupki.prom.ua/remote/dispatcher/state_purchase_view/23838096", "UA-2021-02-09-013511-a")</f>
        <v>UA-2021-02-09-013511-a</v>
      </c>
      <c r="C36" s="2" t="s">
        <v>220</v>
      </c>
      <c r="D36" s="1" t="s">
        <v>225</v>
      </c>
      <c r="E36" s="1" t="s">
        <v>225</v>
      </c>
      <c r="F36" s="1" t="s">
        <v>34</v>
      </c>
      <c r="G36" s="1" t="s">
        <v>167</v>
      </c>
      <c r="H36" s="1" t="s">
        <v>277</v>
      </c>
      <c r="I36" s="1" t="s">
        <v>212</v>
      </c>
      <c r="J36" s="1" t="s">
        <v>33</v>
      </c>
      <c r="K36" s="1" t="s">
        <v>158</v>
      </c>
      <c r="L36" s="1" t="s">
        <v>158</v>
      </c>
      <c r="M36" s="1" t="s">
        <v>27</v>
      </c>
      <c r="N36" s="1" t="s">
        <v>27</v>
      </c>
      <c r="O36" s="1" t="s">
        <v>27</v>
      </c>
      <c r="P36" s="5">
        <v>44236</v>
      </c>
      <c r="Q36" s="5">
        <v>44236</v>
      </c>
      <c r="R36" s="5">
        <v>44242</v>
      </c>
      <c r="S36" s="5">
        <v>44236</v>
      </c>
      <c r="T36" s="5">
        <v>44252</v>
      </c>
      <c r="U36" s="7">
        <v>44253.490601851852</v>
      </c>
      <c r="V36" s="4">
        <v>2</v>
      </c>
      <c r="W36" s="6">
        <v>385500</v>
      </c>
      <c r="X36" s="1" t="s">
        <v>220</v>
      </c>
      <c r="Y36" s="4">
        <v>21790</v>
      </c>
      <c r="Z36" s="6">
        <v>17.690000000000001</v>
      </c>
      <c r="AA36" s="1" t="s">
        <v>305</v>
      </c>
      <c r="AB36" s="6">
        <v>1927.5</v>
      </c>
      <c r="AC36" s="1" t="s">
        <v>121</v>
      </c>
      <c r="AD36" s="1" t="s">
        <v>277</v>
      </c>
      <c r="AE36" s="1" t="s">
        <v>169</v>
      </c>
      <c r="AF36" s="1" t="s">
        <v>224</v>
      </c>
      <c r="AG36" s="6">
        <v>347600</v>
      </c>
      <c r="AH36" s="6">
        <v>15.952271684258834</v>
      </c>
      <c r="AI36" s="1" t="s">
        <v>289</v>
      </c>
      <c r="AJ36" s="6">
        <v>37900</v>
      </c>
      <c r="AK36" s="6">
        <v>9.8313878080415043E-2</v>
      </c>
      <c r="AL36" s="1" t="s">
        <v>289</v>
      </c>
      <c r="AM36" s="1" t="s">
        <v>59</v>
      </c>
      <c r="AN36" s="1" t="s">
        <v>122</v>
      </c>
      <c r="AO36" s="1" t="s">
        <v>23</v>
      </c>
      <c r="AP36" s="6">
        <v>37900</v>
      </c>
      <c r="AQ36" s="6">
        <v>9.8313878080415043E-2</v>
      </c>
      <c r="AR36" s="2" t="str">
        <f>HYPERLINK("https://auction.openprocurement.org/tenders/ea79a8338b5c47fab573ba37284eb365")</f>
        <v>https://auction.openprocurement.org/tenders/ea79a8338b5c47fab573ba37284eb365</v>
      </c>
      <c r="AS36" s="7">
        <v>44259.744119924108</v>
      </c>
      <c r="AT36" s="5">
        <v>44270</v>
      </c>
      <c r="AU36" s="5">
        <v>44280</v>
      </c>
      <c r="AV36" s="1" t="s">
        <v>300</v>
      </c>
      <c r="AW36" s="7">
        <v>44274.464500806484</v>
      </c>
      <c r="AX36" s="1" t="s">
        <v>57</v>
      </c>
      <c r="AY36" s="6">
        <v>347600</v>
      </c>
      <c r="AZ36" s="1"/>
      <c r="BA36" s="5">
        <v>44561</v>
      </c>
      <c r="BB36" s="7">
        <v>44561</v>
      </c>
      <c r="BC36" s="1" t="s">
        <v>315</v>
      </c>
      <c r="BD36" s="1"/>
      <c r="BE36" s="1"/>
      <c r="BF36" s="1" t="s">
        <v>60</v>
      </c>
    </row>
    <row r="37" spans="1:58" x14ac:dyDescent="0.3">
      <c r="A37" s="4">
        <v>32</v>
      </c>
      <c r="B37" s="2" t="str">
        <f>HYPERLINK("https://my.zakupki.prom.ua/remote/dispatcher/state_purchase_view/24858174", "UA-2021-03-12-012023-b")</f>
        <v>UA-2021-03-12-012023-b</v>
      </c>
      <c r="C37" s="2" t="s">
        <v>220</v>
      </c>
      <c r="D37" s="1" t="s">
        <v>153</v>
      </c>
      <c r="E37" s="1" t="s">
        <v>153</v>
      </c>
      <c r="F37" s="1" t="s">
        <v>112</v>
      </c>
      <c r="G37" s="1" t="s">
        <v>243</v>
      </c>
      <c r="H37" s="1" t="s">
        <v>277</v>
      </c>
      <c r="I37" s="1" t="s">
        <v>212</v>
      </c>
      <c r="J37" s="1" t="s">
        <v>33</v>
      </c>
      <c r="K37" s="1" t="s">
        <v>158</v>
      </c>
      <c r="L37" s="1" t="s">
        <v>158</v>
      </c>
      <c r="M37" s="1" t="s">
        <v>27</v>
      </c>
      <c r="N37" s="1" t="s">
        <v>27</v>
      </c>
      <c r="O37" s="1" t="s">
        <v>27</v>
      </c>
      <c r="P37" s="5">
        <v>44267</v>
      </c>
      <c r="Q37" s="1"/>
      <c r="R37" s="1"/>
      <c r="S37" s="1"/>
      <c r="T37" s="1"/>
      <c r="U37" s="1" t="s">
        <v>296</v>
      </c>
      <c r="V37" s="4">
        <v>1</v>
      </c>
      <c r="W37" s="6">
        <v>2916334.92</v>
      </c>
      <c r="X37" s="1" t="s">
        <v>220</v>
      </c>
      <c r="Y37" s="4">
        <v>191210</v>
      </c>
      <c r="Z37" s="6">
        <v>15.25</v>
      </c>
      <c r="AA37" s="1" t="s">
        <v>308</v>
      </c>
      <c r="AB37" s="1" t="s">
        <v>310</v>
      </c>
      <c r="AC37" s="1" t="s">
        <v>121</v>
      </c>
      <c r="AD37" s="1" t="s">
        <v>277</v>
      </c>
      <c r="AE37" s="1" t="s">
        <v>169</v>
      </c>
      <c r="AF37" s="1" t="s">
        <v>224</v>
      </c>
      <c r="AG37" s="6">
        <v>2916334.92</v>
      </c>
      <c r="AH37" s="6">
        <v>15.251999999999999</v>
      </c>
      <c r="AI37" s="1"/>
      <c r="AJ37" s="1"/>
      <c r="AK37" s="1"/>
      <c r="AL37" s="1" t="s">
        <v>208</v>
      </c>
      <c r="AM37" s="1" t="s">
        <v>35</v>
      </c>
      <c r="AN37" s="1"/>
      <c r="AO37" s="1" t="s">
        <v>10</v>
      </c>
      <c r="AP37" s="1"/>
      <c r="AQ37" s="1"/>
      <c r="AR37" s="2"/>
      <c r="AS37" s="1"/>
      <c r="AT37" s="5">
        <v>44273</v>
      </c>
      <c r="AU37" s="5">
        <v>44288</v>
      </c>
      <c r="AV37" s="1" t="s">
        <v>300</v>
      </c>
      <c r="AW37" s="7">
        <v>44274.449053681863</v>
      </c>
      <c r="AX37" s="1" t="s">
        <v>48</v>
      </c>
      <c r="AY37" s="6">
        <v>2916334.92</v>
      </c>
      <c r="AZ37" s="5">
        <v>44242</v>
      </c>
      <c r="BA37" s="5">
        <v>44561</v>
      </c>
      <c r="BB37" s="7">
        <v>44561</v>
      </c>
      <c r="BC37" s="1" t="s">
        <v>315</v>
      </c>
      <c r="BD37" s="1"/>
      <c r="BE37" s="1"/>
      <c r="BF37" s="1" t="s">
        <v>26</v>
      </c>
    </row>
    <row r="38" spans="1:58" x14ac:dyDescent="0.3">
      <c r="A38" s="4">
        <v>33</v>
      </c>
      <c r="B38" s="2" t="str">
        <f>HYPERLINK("https://my.zakupki.prom.ua/remote/dispatcher/state_purchase_view/25706410", "UA-2021-04-12-003491-a")</f>
        <v>UA-2021-04-12-003491-a</v>
      </c>
      <c r="C38" s="2" t="s">
        <v>220</v>
      </c>
      <c r="D38" s="1" t="s">
        <v>291</v>
      </c>
      <c r="E38" s="1" t="s">
        <v>292</v>
      </c>
      <c r="F38" s="1" t="s">
        <v>70</v>
      </c>
      <c r="G38" s="1" t="s">
        <v>167</v>
      </c>
      <c r="H38" s="1" t="s">
        <v>277</v>
      </c>
      <c r="I38" s="1" t="s">
        <v>212</v>
      </c>
      <c r="J38" s="1" t="s">
        <v>33</v>
      </c>
      <c r="K38" s="1" t="s">
        <v>158</v>
      </c>
      <c r="L38" s="1" t="s">
        <v>158</v>
      </c>
      <c r="M38" s="1" t="s">
        <v>27</v>
      </c>
      <c r="N38" s="1" t="s">
        <v>27</v>
      </c>
      <c r="O38" s="1" t="s">
        <v>27</v>
      </c>
      <c r="P38" s="5">
        <v>44298</v>
      </c>
      <c r="Q38" s="5">
        <v>44298</v>
      </c>
      <c r="R38" s="5">
        <v>44304</v>
      </c>
      <c r="S38" s="5">
        <v>44298</v>
      </c>
      <c r="T38" s="5">
        <v>44314</v>
      </c>
      <c r="U38" s="7">
        <v>44315.654085648152</v>
      </c>
      <c r="V38" s="4">
        <v>0</v>
      </c>
      <c r="W38" s="6">
        <v>350000</v>
      </c>
      <c r="X38" s="1" t="s">
        <v>220</v>
      </c>
      <c r="Y38" s="4">
        <v>147</v>
      </c>
      <c r="Z38" s="6">
        <v>2380.9499999999998</v>
      </c>
      <c r="AA38" s="1" t="s">
        <v>319</v>
      </c>
      <c r="AB38" s="6">
        <v>1750</v>
      </c>
      <c r="AC38" s="1" t="s">
        <v>121</v>
      </c>
      <c r="AD38" s="1" t="s">
        <v>277</v>
      </c>
      <c r="AE38" s="1" t="s">
        <v>169</v>
      </c>
      <c r="AF38" s="1" t="s">
        <v>224</v>
      </c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2"/>
      <c r="AS38" s="1"/>
      <c r="AT38" s="1"/>
      <c r="AU38" s="1"/>
      <c r="AV38" s="1" t="s">
        <v>313</v>
      </c>
      <c r="AW38" s="1"/>
      <c r="AX38" s="1"/>
      <c r="AY38" s="1"/>
      <c r="AZ38" s="1"/>
      <c r="BA38" s="5">
        <v>44561</v>
      </c>
      <c r="BB38" s="1"/>
      <c r="BC38" s="1"/>
      <c r="BD38" s="1"/>
      <c r="BE38" s="1"/>
      <c r="BF38" s="1"/>
    </row>
    <row r="39" spans="1:58" x14ac:dyDescent="0.3">
      <c r="A39" s="4">
        <v>34</v>
      </c>
      <c r="B39" s="2" t="str">
        <f>HYPERLINK("https://my.zakupki.prom.ua/remote/dispatcher/state_purchase_view/24677241", "UA-2021-03-05-010712-c")</f>
        <v>UA-2021-03-05-010712-c</v>
      </c>
      <c r="C39" s="2" t="s">
        <v>220</v>
      </c>
      <c r="D39" s="1" t="s">
        <v>245</v>
      </c>
      <c r="E39" s="1" t="s">
        <v>245</v>
      </c>
      <c r="F39" s="1" t="s">
        <v>116</v>
      </c>
      <c r="G39" s="1" t="s">
        <v>243</v>
      </c>
      <c r="H39" s="1" t="s">
        <v>277</v>
      </c>
      <c r="I39" s="1" t="s">
        <v>212</v>
      </c>
      <c r="J39" s="1" t="s">
        <v>33</v>
      </c>
      <c r="K39" s="1" t="s">
        <v>158</v>
      </c>
      <c r="L39" s="1" t="s">
        <v>158</v>
      </c>
      <c r="M39" s="1" t="s">
        <v>27</v>
      </c>
      <c r="N39" s="1" t="s">
        <v>27</v>
      </c>
      <c r="O39" s="1" t="s">
        <v>27</v>
      </c>
      <c r="P39" s="5">
        <v>44260</v>
      </c>
      <c r="Q39" s="1"/>
      <c r="R39" s="1"/>
      <c r="S39" s="1"/>
      <c r="T39" s="1"/>
      <c r="U39" s="1" t="s">
        <v>296</v>
      </c>
      <c r="V39" s="4">
        <v>1</v>
      </c>
      <c r="W39" s="6">
        <v>2063205.36</v>
      </c>
      <c r="X39" s="1" t="s">
        <v>220</v>
      </c>
      <c r="Y39" s="4">
        <v>278210</v>
      </c>
      <c r="Z39" s="6">
        <v>7.42</v>
      </c>
      <c r="AA39" s="1" t="s">
        <v>308</v>
      </c>
      <c r="AB39" s="1" t="s">
        <v>310</v>
      </c>
      <c r="AC39" s="1" t="s">
        <v>121</v>
      </c>
      <c r="AD39" s="1" t="s">
        <v>277</v>
      </c>
      <c r="AE39" s="1" t="s">
        <v>169</v>
      </c>
      <c r="AF39" s="1" t="s">
        <v>224</v>
      </c>
      <c r="AG39" s="6">
        <v>2063205.63</v>
      </c>
      <c r="AH39" s="6">
        <v>7.4160009704899172</v>
      </c>
      <c r="AI39" s="1"/>
      <c r="AJ39" s="6">
        <v>-0.26999999978579581</v>
      </c>
      <c r="AK39" s="6">
        <v>-1.3086433615401028E-7</v>
      </c>
      <c r="AL39" s="1" t="s">
        <v>208</v>
      </c>
      <c r="AM39" s="1" t="s">
        <v>35</v>
      </c>
      <c r="AN39" s="1"/>
      <c r="AO39" s="1" t="s">
        <v>10</v>
      </c>
      <c r="AP39" s="6">
        <v>-0.26999999978579581</v>
      </c>
      <c r="AQ39" s="6">
        <v>-1.3086433615401028E-7</v>
      </c>
      <c r="AR39" s="2"/>
      <c r="AS39" s="1"/>
      <c r="AT39" s="1"/>
      <c r="AU39" s="1"/>
      <c r="AV39" s="1" t="s">
        <v>317</v>
      </c>
      <c r="AW39" s="7">
        <v>44278.002897571794</v>
      </c>
      <c r="AX39" s="1"/>
      <c r="AY39" s="6">
        <v>2063205.63</v>
      </c>
      <c r="AZ39" s="5">
        <v>44242</v>
      </c>
      <c r="BA39" s="5">
        <v>44561</v>
      </c>
      <c r="BB39" s="1"/>
      <c r="BC39" s="1" t="s">
        <v>311</v>
      </c>
      <c r="BD39" s="1" t="s">
        <v>259</v>
      </c>
      <c r="BE39" s="1"/>
      <c r="BF39" s="1" t="s">
        <v>26</v>
      </c>
    </row>
    <row r="40" spans="1:58" x14ac:dyDescent="0.3">
      <c r="A40" s="4">
        <v>35</v>
      </c>
      <c r="B40" s="2" t="str">
        <f>HYPERLINK("https://my.zakupki.prom.ua/remote/dispatcher/state_purchase_view/24858387", "UA-2021-03-12-012074-b")</f>
        <v>UA-2021-03-12-012074-b</v>
      </c>
      <c r="C40" s="2" t="s">
        <v>220</v>
      </c>
      <c r="D40" s="1" t="s">
        <v>245</v>
      </c>
      <c r="E40" s="1" t="s">
        <v>245</v>
      </c>
      <c r="F40" s="1" t="s">
        <v>116</v>
      </c>
      <c r="G40" s="1" t="s">
        <v>243</v>
      </c>
      <c r="H40" s="1" t="s">
        <v>277</v>
      </c>
      <c r="I40" s="1" t="s">
        <v>212</v>
      </c>
      <c r="J40" s="1" t="s">
        <v>33</v>
      </c>
      <c r="K40" s="1" t="s">
        <v>158</v>
      </c>
      <c r="L40" s="1" t="s">
        <v>158</v>
      </c>
      <c r="M40" s="1" t="s">
        <v>27</v>
      </c>
      <c r="N40" s="1" t="s">
        <v>27</v>
      </c>
      <c r="O40" s="1" t="s">
        <v>27</v>
      </c>
      <c r="P40" s="5">
        <v>44267</v>
      </c>
      <c r="Q40" s="1"/>
      <c r="R40" s="1"/>
      <c r="S40" s="1"/>
      <c r="T40" s="1"/>
      <c r="U40" s="1" t="s">
        <v>296</v>
      </c>
      <c r="V40" s="4">
        <v>1</v>
      </c>
      <c r="W40" s="6">
        <v>2063205.36</v>
      </c>
      <c r="X40" s="1" t="s">
        <v>220</v>
      </c>
      <c r="Y40" s="4">
        <v>278210</v>
      </c>
      <c r="Z40" s="6">
        <v>7.42</v>
      </c>
      <c r="AA40" s="1" t="s">
        <v>308</v>
      </c>
      <c r="AB40" s="1" t="s">
        <v>310</v>
      </c>
      <c r="AC40" s="1" t="s">
        <v>121</v>
      </c>
      <c r="AD40" s="1" t="s">
        <v>277</v>
      </c>
      <c r="AE40" s="1" t="s">
        <v>169</v>
      </c>
      <c r="AF40" s="1" t="s">
        <v>224</v>
      </c>
      <c r="AG40" s="6">
        <v>2063205.36</v>
      </c>
      <c r="AH40" s="6">
        <v>7.4160000000000004</v>
      </c>
      <c r="AI40" s="1"/>
      <c r="AJ40" s="1"/>
      <c r="AK40" s="1"/>
      <c r="AL40" s="1" t="s">
        <v>208</v>
      </c>
      <c r="AM40" s="1" t="s">
        <v>35</v>
      </c>
      <c r="AN40" s="1"/>
      <c r="AO40" s="1" t="s">
        <v>10</v>
      </c>
      <c r="AP40" s="1"/>
      <c r="AQ40" s="1"/>
      <c r="AR40" s="2"/>
      <c r="AS40" s="1"/>
      <c r="AT40" s="5">
        <v>44273</v>
      </c>
      <c r="AU40" s="5">
        <v>44288</v>
      </c>
      <c r="AV40" s="1" t="s">
        <v>300</v>
      </c>
      <c r="AW40" s="7">
        <v>44274.458464924101</v>
      </c>
      <c r="AX40" s="1" t="s">
        <v>47</v>
      </c>
      <c r="AY40" s="6">
        <v>2063205.36</v>
      </c>
      <c r="AZ40" s="5">
        <v>44242</v>
      </c>
      <c r="BA40" s="5">
        <v>44561</v>
      </c>
      <c r="BB40" s="7">
        <v>44561</v>
      </c>
      <c r="BC40" s="1" t="s">
        <v>315</v>
      </c>
      <c r="BD40" s="1"/>
      <c r="BE40" s="1"/>
      <c r="BF40" s="1" t="s">
        <v>26</v>
      </c>
    </row>
    <row r="41" spans="1:58" x14ac:dyDescent="0.3">
      <c r="A41" s="4">
        <v>36</v>
      </c>
      <c r="B41" s="2" t="str">
        <f>HYPERLINK("https://my.zakupki.prom.ua/remote/dispatcher/state_purchase_view/23459818", "UA-2021-01-29-004359-a")</f>
        <v>UA-2021-01-29-004359-a</v>
      </c>
      <c r="C41" s="2" t="s">
        <v>220</v>
      </c>
      <c r="D41" s="1" t="s">
        <v>132</v>
      </c>
      <c r="E41" s="1" t="s">
        <v>133</v>
      </c>
      <c r="F41" s="1" t="s">
        <v>100</v>
      </c>
      <c r="G41" s="1" t="s">
        <v>167</v>
      </c>
      <c r="H41" s="1" t="s">
        <v>277</v>
      </c>
      <c r="I41" s="1" t="s">
        <v>212</v>
      </c>
      <c r="J41" s="1" t="s">
        <v>33</v>
      </c>
      <c r="K41" s="1" t="s">
        <v>158</v>
      </c>
      <c r="L41" s="1" t="s">
        <v>158</v>
      </c>
      <c r="M41" s="1" t="s">
        <v>27</v>
      </c>
      <c r="N41" s="1" t="s">
        <v>27</v>
      </c>
      <c r="O41" s="1" t="s">
        <v>27</v>
      </c>
      <c r="P41" s="5">
        <v>44225</v>
      </c>
      <c r="Q41" s="5">
        <v>44225</v>
      </c>
      <c r="R41" s="5">
        <v>44235</v>
      </c>
      <c r="S41" s="5">
        <v>44225</v>
      </c>
      <c r="T41" s="5">
        <v>44245</v>
      </c>
      <c r="U41" s="7">
        <v>44246.610092592593</v>
      </c>
      <c r="V41" s="4">
        <v>2</v>
      </c>
      <c r="W41" s="6">
        <v>671000</v>
      </c>
      <c r="X41" s="1" t="s">
        <v>220</v>
      </c>
      <c r="Y41" s="4">
        <v>190</v>
      </c>
      <c r="Z41" s="6">
        <v>3531.58</v>
      </c>
      <c r="AA41" s="1" t="s">
        <v>307</v>
      </c>
      <c r="AB41" s="6">
        <v>3355</v>
      </c>
      <c r="AC41" s="1" t="s">
        <v>121</v>
      </c>
      <c r="AD41" s="1" t="s">
        <v>277</v>
      </c>
      <c r="AE41" s="1" t="s">
        <v>169</v>
      </c>
      <c r="AF41" s="1" t="s">
        <v>224</v>
      </c>
      <c r="AG41" s="6">
        <v>667645</v>
      </c>
      <c r="AH41" s="6">
        <v>3513.9210526315787</v>
      </c>
      <c r="AI41" s="1" t="s">
        <v>239</v>
      </c>
      <c r="AJ41" s="6">
        <v>3355</v>
      </c>
      <c r="AK41" s="6">
        <v>5.0000000000000001E-3</v>
      </c>
      <c r="AL41" s="1" t="s">
        <v>239</v>
      </c>
      <c r="AM41" s="1" t="s">
        <v>90</v>
      </c>
      <c r="AN41" s="1" t="s">
        <v>124</v>
      </c>
      <c r="AO41" s="1" t="s">
        <v>24</v>
      </c>
      <c r="AP41" s="6">
        <v>3355</v>
      </c>
      <c r="AQ41" s="6">
        <v>5.0000000000000001E-3</v>
      </c>
      <c r="AR41" s="2" t="str">
        <f>HYPERLINK("https://auction.openprocurement.org/tenders/ac3c485787cd40959682ede4f5dc166a")</f>
        <v>https://auction.openprocurement.org/tenders/ac3c485787cd40959682ede4f5dc166a</v>
      </c>
      <c r="AS41" s="7">
        <v>44252.70270198604</v>
      </c>
      <c r="AT41" s="5">
        <v>44263</v>
      </c>
      <c r="AU41" s="5">
        <v>44273</v>
      </c>
      <c r="AV41" s="1" t="s">
        <v>300</v>
      </c>
      <c r="AW41" s="7">
        <v>44271.365342374411</v>
      </c>
      <c r="AX41" s="1" t="s">
        <v>50</v>
      </c>
      <c r="AY41" s="6">
        <v>667645</v>
      </c>
      <c r="AZ41" s="1"/>
      <c r="BA41" s="5">
        <v>44550</v>
      </c>
      <c r="BB41" s="7">
        <v>44561</v>
      </c>
      <c r="BC41" s="1" t="s">
        <v>315</v>
      </c>
      <c r="BD41" s="1"/>
      <c r="BE41" s="1"/>
      <c r="BF41" s="1" t="s">
        <v>91</v>
      </c>
    </row>
    <row r="42" spans="1:58" x14ac:dyDescent="0.3">
      <c r="A42" s="4">
        <v>37</v>
      </c>
      <c r="B42" s="2" t="str">
        <f>HYPERLINK("https://my.zakupki.prom.ua/remote/dispatcher/state_purchase_view/24618498", "UA-2021-03-04-013148-c")</f>
        <v>UA-2021-03-04-013148-c</v>
      </c>
      <c r="C42" s="2" t="str">
        <f>HYPERLINK("https://my.zakupki.prom.ua/remote/dispatcher/state_purchase_lot_view/633549", "UA-2021-03-04-013148-c-L1")</f>
        <v>UA-2021-03-04-013148-c-L1</v>
      </c>
      <c r="D42" s="1" t="s">
        <v>188</v>
      </c>
      <c r="E42" s="1" t="s">
        <v>206</v>
      </c>
      <c r="F42" s="1" t="s">
        <v>41</v>
      </c>
      <c r="G42" s="1" t="s">
        <v>167</v>
      </c>
      <c r="H42" s="1" t="s">
        <v>277</v>
      </c>
      <c r="I42" s="1" t="s">
        <v>212</v>
      </c>
      <c r="J42" s="1" t="s">
        <v>33</v>
      </c>
      <c r="K42" s="1" t="s">
        <v>158</v>
      </c>
      <c r="L42" s="1" t="s">
        <v>158</v>
      </c>
      <c r="M42" s="1" t="s">
        <v>28</v>
      </c>
      <c r="N42" s="1" t="s">
        <v>28</v>
      </c>
      <c r="O42" s="1" t="s">
        <v>28</v>
      </c>
      <c r="P42" s="5">
        <v>44259</v>
      </c>
      <c r="Q42" s="5">
        <v>44259</v>
      </c>
      <c r="R42" s="5">
        <v>44265</v>
      </c>
      <c r="S42" s="5">
        <v>44259</v>
      </c>
      <c r="T42" s="5">
        <v>44275</v>
      </c>
      <c r="U42" s="1" t="s">
        <v>297</v>
      </c>
      <c r="V42" s="4">
        <v>0</v>
      </c>
      <c r="W42" s="6">
        <v>308160</v>
      </c>
      <c r="X42" s="6">
        <v>80960</v>
      </c>
      <c r="Y42" s="4">
        <v>25300</v>
      </c>
      <c r="Z42" s="6">
        <v>3.2</v>
      </c>
      <c r="AA42" s="1" t="s">
        <v>304</v>
      </c>
      <c r="AB42" s="6">
        <v>404.8</v>
      </c>
      <c r="AC42" s="1" t="s">
        <v>121</v>
      </c>
      <c r="AD42" s="1" t="s">
        <v>277</v>
      </c>
      <c r="AE42" s="1" t="s">
        <v>169</v>
      </c>
      <c r="AF42" s="1" t="s">
        <v>224</v>
      </c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2"/>
      <c r="AS42" s="1"/>
      <c r="AT42" s="1"/>
      <c r="AU42" s="1"/>
      <c r="AV42" s="1" t="s">
        <v>301</v>
      </c>
      <c r="AW42" s="7">
        <v>44275.962382508464</v>
      </c>
      <c r="AX42" s="1"/>
      <c r="AY42" s="1"/>
      <c r="AZ42" s="1"/>
      <c r="BA42" s="5">
        <v>44561</v>
      </c>
      <c r="BB42" s="1"/>
      <c r="BC42" s="1"/>
      <c r="BD42" s="1"/>
      <c r="BE42" s="1"/>
      <c r="BF42" s="1"/>
    </row>
    <row r="43" spans="1:58" x14ac:dyDescent="0.3">
      <c r="A43" s="4">
        <v>38</v>
      </c>
      <c r="B43" s="2" t="str">
        <f>HYPERLINK("https://my.zakupki.prom.ua/remote/dispatcher/state_purchase_view/24618498", "UA-2021-03-04-013148-c")</f>
        <v>UA-2021-03-04-013148-c</v>
      </c>
      <c r="C43" s="2" t="str">
        <f>HYPERLINK("https://my.zakupki.prom.ua/remote/dispatcher/state_purchase_lot_view/633550", "UA-2021-03-04-013148-c-L2")</f>
        <v>UA-2021-03-04-013148-c-L2</v>
      </c>
      <c r="D43" s="1" t="s">
        <v>189</v>
      </c>
      <c r="E43" s="1" t="s">
        <v>207</v>
      </c>
      <c r="F43" s="1" t="s">
        <v>41</v>
      </c>
      <c r="G43" s="1" t="s">
        <v>167</v>
      </c>
      <c r="H43" s="1" t="s">
        <v>277</v>
      </c>
      <c r="I43" s="1" t="s">
        <v>212</v>
      </c>
      <c r="J43" s="1" t="s">
        <v>33</v>
      </c>
      <c r="K43" s="1" t="s">
        <v>158</v>
      </c>
      <c r="L43" s="1" t="s">
        <v>158</v>
      </c>
      <c r="M43" s="1" t="s">
        <v>28</v>
      </c>
      <c r="N43" s="1" t="s">
        <v>28</v>
      </c>
      <c r="O43" s="1" t="s">
        <v>28</v>
      </c>
      <c r="P43" s="5">
        <v>44259</v>
      </c>
      <c r="Q43" s="5">
        <v>44259</v>
      </c>
      <c r="R43" s="5">
        <v>44265</v>
      </c>
      <c r="S43" s="5">
        <v>44259</v>
      </c>
      <c r="T43" s="5">
        <v>44275</v>
      </c>
      <c r="U43" s="1" t="s">
        <v>297</v>
      </c>
      <c r="V43" s="4">
        <v>0</v>
      </c>
      <c r="W43" s="6">
        <v>308160</v>
      </c>
      <c r="X43" s="6">
        <v>227200</v>
      </c>
      <c r="Y43" s="4">
        <v>71000</v>
      </c>
      <c r="Z43" s="6">
        <v>3.2</v>
      </c>
      <c r="AA43" s="1" t="s">
        <v>304</v>
      </c>
      <c r="AB43" s="6">
        <v>1136</v>
      </c>
      <c r="AC43" s="1" t="s">
        <v>121</v>
      </c>
      <c r="AD43" s="1" t="s">
        <v>277</v>
      </c>
      <c r="AE43" s="1" t="s">
        <v>169</v>
      </c>
      <c r="AF43" s="1" t="s">
        <v>224</v>
      </c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2"/>
      <c r="AS43" s="1"/>
      <c r="AT43" s="1"/>
      <c r="AU43" s="1"/>
      <c r="AV43" s="1" t="s">
        <v>301</v>
      </c>
      <c r="AW43" s="7">
        <v>44275.962382508464</v>
      </c>
      <c r="AX43" s="1"/>
      <c r="AY43" s="1"/>
      <c r="AZ43" s="1"/>
      <c r="BA43" s="5">
        <v>44561</v>
      </c>
      <c r="BB43" s="1"/>
      <c r="BC43" s="1"/>
      <c r="BD43" s="1"/>
      <c r="BE43" s="1"/>
      <c r="BF43" s="1"/>
    </row>
    <row r="44" spans="1:58" x14ac:dyDescent="0.3">
      <c r="A44" s="4">
        <v>39</v>
      </c>
      <c r="B44" s="2" t="str">
        <f>HYPERLINK("https://my.zakupki.prom.ua/remote/dispatcher/state_purchase_view/24515191", "UA-2021-04-02-002371-c")</f>
        <v>UA-2021-04-02-002371-c</v>
      </c>
      <c r="C44" s="2" t="s">
        <v>220</v>
      </c>
      <c r="D44" s="1" t="s">
        <v>148</v>
      </c>
      <c r="E44" s="1" t="s">
        <v>148</v>
      </c>
      <c r="F44" s="1" t="s">
        <v>117</v>
      </c>
      <c r="G44" s="1" t="s">
        <v>242</v>
      </c>
      <c r="H44" s="1" t="s">
        <v>277</v>
      </c>
      <c r="I44" s="1" t="s">
        <v>212</v>
      </c>
      <c r="J44" s="1" t="s">
        <v>33</v>
      </c>
      <c r="K44" s="1" t="s">
        <v>158</v>
      </c>
      <c r="L44" s="1" t="s">
        <v>158</v>
      </c>
      <c r="M44" s="1" t="s">
        <v>27</v>
      </c>
      <c r="N44" s="1" t="s">
        <v>27</v>
      </c>
      <c r="O44" s="1" t="s">
        <v>27</v>
      </c>
      <c r="P44" s="5">
        <v>44288</v>
      </c>
      <c r="Q44" s="1"/>
      <c r="R44" s="1"/>
      <c r="S44" s="1"/>
      <c r="T44" s="1"/>
      <c r="U44" s="1" t="s">
        <v>296</v>
      </c>
      <c r="V44" s="4">
        <v>1</v>
      </c>
      <c r="W44" s="6">
        <v>579743.22</v>
      </c>
      <c r="X44" s="1" t="s">
        <v>220</v>
      </c>
      <c r="Y44" s="4">
        <v>379</v>
      </c>
      <c r="Z44" s="6">
        <v>1529.67</v>
      </c>
      <c r="AA44" s="1" t="s">
        <v>318</v>
      </c>
      <c r="AB44" s="1" t="s">
        <v>310</v>
      </c>
      <c r="AC44" s="1" t="s">
        <v>121</v>
      </c>
      <c r="AD44" s="1" t="s">
        <v>277</v>
      </c>
      <c r="AE44" s="1" t="s">
        <v>169</v>
      </c>
      <c r="AF44" s="1" t="s">
        <v>224</v>
      </c>
      <c r="AG44" s="6">
        <v>579743.22</v>
      </c>
      <c r="AH44" s="6">
        <v>1529.6654881266491</v>
      </c>
      <c r="AI44" s="1"/>
      <c r="AJ44" s="1"/>
      <c r="AK44" s="1"/>
      <c r="AL44" s="1" t="s">
        <v>274</v>
      </c>
      <c r="AM44" s="1" t="s">
        <v>82</v>
      </c>
      <c r="AN44" s="1"/>
      <c r="AO44" s="1" t="s">
        <v>7</v>
      </c>
      <c r="AP44" s="1"/>
      <c r="AQ44" s="1"/>
      <c r="AR44" s="2"/>
      <c r="AS44" s="1"/>
      <c r="AT44" s="5">
        <v>44299</v>
      </c>
      <c r="AU44" s="5">
        <v>44324</v>
      </c>
      <c r="AV44" s="1" t="s">
        <v>300</v>
      </c>
      <c r="AW44" s="7">
        <v>44299.630248775706</v>
      </c>
      <c r="AX44" s="1" t="s">
        <v>110</v>
      </c>
      <c r="AY44" s="6">
        <v>579743.22</v>
      </c>
      <c r="AZ44" s="5">
        <v>44197</v>
      </c>
      <c r="BA44" s="5">
        <v>44561</v>
      </c>
      <c r="BB44" s="7">
        <v>44561</v>
      </c>
      <c r="BC44" s="1" t="s">
        <v>315</v>
      </c>
      <c r="BD44" s="1"/>
      <c r="BE44" s="1"/>
      <c r="BF44" s="1" t="s">
        <v>26</v>
      </c>
    </row>
    <row r="45" spans="1:58" x14ac:dyDescent="0.3">
      <c r="A45" s="4">
        <v>40</v>
      </c>
      <c r="B45" s="2" t="str">
        <f>HYPERLINK("https://my.zakupki.prom.ua/remote/dispatcher/state_purchase_view/25503230", "UA-2021-04-02-003349-a")</f>
        <v>UA-2021-04-02-003349-a</v>
      </c>
      <c r="C45" s="2" t="s">
        <v>220</v>
      </c>
      <c r="D45" s="1" t="s">
        <v>247</v>
      </c>
      <c r="E45" s="1" t="s">
        <v>246</v>
      </c>
      <c r="F45" s="1" t="s">
        <v>111</v>
      </c>
      <c r="G45" s="1" t="s">
        <v>242</v>
      </c>
      <c r="H45" s="1" t="s">
        <v>277</v>
      </c>
      <c r="I45" s="1" t="s">
        <v>212</v>
      </c>
      <c r="J45" s="1" t="s">
        <v>33</v>
      </c>
      <c r="K45" s="1" t="s">
        <v>158</v>
      </c>
      <c r="L45" s="1" t="s">
        <v>158</v>
      </c>
      <c r="M45" s="1" t="s">
        <v>27</v>
      </c>
      <c r="N45" s="1" t="s">
        <v>27</v>
      </c>
      <c r="O45" s="1" t="s">
        <v>27</v>
      </c>
      <c r="P45" s="5">
        <v>44288</v>
      </c>
      <c r="Q45" s="1"/>
      <c r="R45" s="1"/>
      <c r="S45" s="1"/>
      <c r="T45" s="1"/>
      <c r="U45" s="1" t="s">
        <v>296</v>
      </c>
      <c r="V45" s="4">
        <v>1</v>
      </c>
      <c r="W45" s="6">
        <v>370000</v>
      </c>
      <c r="X45" s="1" t="s">
        <v>220</v>
      </c>
      <c r="Y45" s="4">
        <v>1</v>
      </c>
      <c r="Z45" s="6">
        <v>370000</v>
      </c>
      <c r="AA45" s="1" t="s">
        <v>312</v>
      </c>
      <c r="AB45" s="1" t="s">
        <v>310</v>
      </c>
      <c r="AC45" s="1" t="s">
        <v>121</v>
      </c>
      <c r="AD45" s="1" t="s">
        <v>277</v>
      </c>
      <c r="AE45" s="1" t="s">
        <v>169</v>
      </c>
      <c r="AF45" s="1" t="s">
        <v>224</v>
      </c>
      <c r="AG45" s="6">
        <v>370000</v>
      </c>
      <c r="AH45" s="6">
        <v>370000</v>
      </c>
      <c r="AI45" s="1"/>
      <c r="AJ45" s="1"/>
      <c r="AK45" s="1"/>
      <c r="AL45" s="1" t="s">
        <v>240</v>
      </c>
      <c r="AM45" s="1" t="s">
        <v>66</v>
      </c>
      <c r="AN45" s="1"/>
      <c r="AO45" s="1" t="s">
        <v>8</v>
      </c>
      <c r="AP45" s="1"/>
      <c r="AQ45" s="1"/>
      <c r="AR45" s="2"/>
      <c r="AS45" s="1"/>
      <c r="AT45" s="5">
        <v>44299</v>
      </c>
      <c r="AU45" s="5">
        <v>44324</v>
      </c>
      <c r="AV45" s="1" t="s">
        <v>300</v>
      </c>
      <c r="AW45" s="7">
        <v>44299.634688523416</v>
      </c>
      <c r="AX45" s="1" t="s">
        <v>78</v>
      </c>
      <c r="AY45" s="6">
        <v>370000</v>
      </c>
      <c r="AZ45" s="5">
        <v>44228</v>
      </c>
      <c r="BA45" s="5">
        <v>44561</v>
      </c>
      <c r="BB45" s="7">
        <v>44561</v>
      </c>
      <c r="BC45" s="1" t="s">
        <v>315</v>
      </c>
      <c r="BD45" s="1"/>
      <c r="BE45" s="1"/>
      <c r="BF45" s="1" t="s">
        <v>26</v>
      </c>
    </row>
    <row r="46" spans="1:58" x14ac:dyDescent="0.3">
      <c r="A46" s="4">
        <v>41</v>
      </c>
      <c r="B46" s="2" t="str">
        <f>HYPERLINK("https://my.zakupki.prom.ua/remote/dispatcher/state_purchase_view/23975373", "UA-2021-02-26-010137-a")</f>
        <v>UA-2021-02-26-010137-a</v>
      </c>
      <c r="C46" s="2" t="s">
        <v>220</v>
      </c>
      <c r="D46" s="1" t="s">
        <v>174</v>
      </c>
      <c r="E46" s="1" t="s">
        <v>174</v>
      </c>
      <c r="F46" s="1" t="s">
        <v>114</v>
      </c>
      <c r="G46" s="1" t="s">
        <v>243</v>
      </c>
      <c r="H46" s="1" t="s">
        <v>277</v>
      </c>
      <c r="I46" s="1" t="s">
        <v>212</v>
      </c>
      <c r="J46" s="1" t="s">
        <v>33</v>
      </c>
      <c r="K46" s="1" t="s">
        <v>158</v>
      </c>
      <c r="L46" s="1" t="s">
        <v>158</v>
      </c>
      <c r="M46" s="1" t="s">
        <v>27</v>
      </c>
      <c r="N46" s="1" t="s">
        <v>27</v>
      </c>
      <c r="O46" s="1" t="s">
        <v>27</v>
      </c>
      <c r="P46" s="5">
        <v>44253</v>
      </c>
      <c r="Q46" s="1"/>
      <c r="R46" s="1"/>
      <c r="S46" s="1"/>
      <c r="T46" s="1"/>
      <c r="U46" s="1" t="s">
        <v>296</v>
      </c>
      <c r="V46" s="4">
        <v>1</v>
      </c>
      <c r="W46" s="6">
        <v>2720</v>
      </c>
      <c r="X46" s="1" t="s">
        <v>220</v>
      </c>
      <c r="Y46" s="4">
        <v>1700</v>
      </c>
      <c r="Z46" s="6">
        <v>1.6</v>
      </c>
      <c r="AA46" s="1" t="s">
        <v>304</v>
      </c>
      <c r="AB46" s="1" t="s">
        <v>310</v>
      </c>
      <c r="AC46" s="1" t="s">
        <v>121</v>
      </c>
      <c r="AD46" s="1" t="s">
        <v>277</v>
      </c>
      <c r="AE46" s="1" t="s">
        <v>169</v>
      </c>
      <c r="AF46" s="1" t="s">
        <v>224</v>
      </c>
      <c r="AG46" s="6">
        <v>2720</v>
      </c>
      <c r="AH46" s="6">
        <v>1.6</v>
      </c>
      <c r="AI46" s="1"/>
      <c r="AJ46" s="1"/>
      <c r="AK46" s="1"/>
      <c r="AL46" s="1" t="s">
        <v>294</v>
      </c>
      <c r="AM46" s="1" t="s">
        <v>98</v>
      </c>
      <c r="AN46" s="1"/>
      <c r="AO46" s="1" t="s">
        <v>15</v>
      </c>
      <c r="AP46" s="1"/>
      <c r="AQ46" s="1"/>
      <c r="AR46" s="2"/>
      <c r="AS46" s="1"/>
      <c r="AT46" s="5">
        <v>44259</v>
      </c>
      <c r="AU46" s="5">
        <v>44274</v>
      </c>
      <c r="AV46" s="1" t="s">
        <v>300</v>
      </c>
      <c r="AW46" s="7">
        <v>44260.730125601658</v>
      </c>
      <c r="AX46" s="1" t="s">
        <v>38</v>
      </c>
      <c r="AY46" s="6">
        <v>2720</v>
      </c>
      <c r="AZ46" s="5">
        <v>44197</v>
      </c>
      <c r="BA46" s="5">
        <v>44561</v>
      </c>
      <c r="BB46" s="7">
        <v>44561</v>
      </c>
      <c r="BC46" s="1" t="s">
        <v>315</v>
      </c>
      <c r="BD46" s="1"/>
      <c r="BE46" s="1"/>
      <c r="BF46" s="1" t="s">
        <v>26</v>
      </c>
    </row>
    <row r="47" spans="1:58" x14ac:dyDescent="0.3">
      <c r="A47" s="4">
        <v>42</v>
      </c>
      <c r="B47" s="2" t="str">
        <f>HYPERLINK("https://my.zakupki.prom.ua/remote/dispatcher/state_purchase_view/25225554", "UA-2021-03-26-017132-c")</f>
        <v>UA-2021-03-26-017132-c</v>
      </c>
      <c r="C47" s="2" t="s">
        <v>220</v>
      </c>
      <c r="D47" s="1" t="s">
        <v>191</v>
      </c>
      <c r="E47" s="1" t="s">
        <v>194</v>
      </c>
      <c r="F47" s="1" t="s">
        <v>41</v>
      </c>
      <c r="G47" s="1" t="s">
        <v>243</v>
      </c>
      <c r="H47" s="1" t="s">
        <v>277</v>
      </c>
      <c r="I47" s="1" t="s">
        <v>212</v>
      </c>
      <c r="J47" s="1" t="s">
        <v>33</v>
      </c>
      <c r="K47" s="1" t="s">
        <v>158</v>
      </c>
      <c r="L47" s="1" t="s">
        <v>158</v>
      </c>
      <c r="M47" s="1" t="s">
        <v>27</v>
      </c>
      <c r="N47" s="1" t="s">
        <v>27</v>
      </c>
      <c r="O47" s="1" t="s">
        <v>27</v>
      </c>
      <c r="P47" s="5">
        <v>44281</v>
      </c>
      <c r="Q47" s="1"/>
      <c r="R47" s="1"/>
      <c r="S47" s="1"/>
      <c r="T47" s="1"/>
      <c r="U47" s="1" t="s">
        <v>296</v>
      </c>
      <c r="V47" s="4">
        <v>1</v>
      </c>
      <c r="W47" s="6">
        <v>156200</v>
      </c>
      <c r="X47" s="1" t="s">
        <v>220</v>
      </c>
      <c r="Y47" s="4">
        <v>71000</v>
      </c>
      <c r="Z47" s="6">
        <v>2.2000000000000002</v>
      </c>
      <c r="AA47" s="1" t="s">
        <v>304</v>
      </c>
      <c r="AB47" s="1" t="s">
        <v>310</v>
      </c>
      <c r="AC47" s="1" t="s">
        <v>121</v>
      </c>
      <c r="AD47" s="1" t="s">
        <v>277</v>
      </c>
      <c r="AE47" s="1" t="s">
        <v>169</v>
      </c>
      <c r="AF47" s="1" t="s">
        <v>224</v>
      </c>
      <c r="AG47" s="6">
        <v>156200</v>
      </c>
      <c r="AH47" s="6">
        <v>2.2000000000000002</v>
      </c>
      <c r="AI47" s="1"/>
      <c r="AJ47" s="1"/>
      <c r="AK47" s="1"/>
      <c r="AL47" s="1" t="s">
        <v>273</v>
      </c>
      <c r="AM47" s="1" t="s">
        <v>96</v>
      </c>
      <c r="AN47" s="1"/>
      <c r="AO47" s="1" t="s">
        <v>14</v>
      </c>
      <c r="AP47" s="1"/>
      <c r="AQ47" s="1"/>
      <c r="AR47" s="2"/>
      <c r="AS47" s="1"/>
      <c r="AT47" s="5">
        <v>44287</v>
      </c>
      <c r="AU47" s="5">
        <v>44302</v>
      </c>
      <c r="AV47" s="1" t="s">
        <v>300</v>
      </c>
      <c r="AW47" s="7">
        <v>44291.767097046526</v>
      </c>
      <c r="AX47" s="1" t="s">
        <v>67</v>
      </c>
      <c r="AY47" s="6">
        <v>156200</v>
      </c>
      <c r="AZ47" s="5">
        <v>44287</v>
      </c>
      <c r="BA47" s="5">
        <v>44561</v>
      </c>
      <c r="BB47" s="7">
        <v>44561</v>
      </c>
      <c r="BC47" s="1" t="s">
        <v>315</v>
      </c>
      <c r="BD47" s="1"/>
      <c r="BE47" s="1"/>
      <c r="BF47" s="1" t="s">
        <v>26</v>
      </c>
    </row>
    <row r="48" spans="1:58" x14ac:dyDescent="0.3">
      <c r="A48" s="4">
        <v>43</v>
      </c>
      <c r="B48" s="2" t="str">
        <f>HYPERLINK("https://my.zakupki.prom.ua/remote/dispatcher/state_purchase_view/25087844", "UA-2021-03-19-004719-a")</f>
        <v>UA-2021-03-19-004719-a</v>
      </c>
      <c r="C48" s="2" t="s">
        <v>220</v>
      </c>
      <c r="D48" s="1" t="s">
        <v>146</v>
      </c>
      <c r="E48" s="1" t="s">
        <v>144</v>
      </c>
      <c r="F48" s="1" t="s">
        <v>111</v>
      </c>
      <c r="G48" s="1" t="s">
        <v>242</v>
      </c>
      <c r="H48" s="1" t="s">
        <v>277</v>
      </c>
      <c r="I48" s="1" t="s">
        <v>212</v>
      </c>
      <c r="J48" s="1" t="s">
        <v>33</v>
      </c>
      <c r="K48" s="1" t="s">
        <v>158</v>
      </c>
      <c r="L48" s="1" t="s">
        <v>158</v>
      </c>
      <c r="M48" s="1" t="s">
        <v>27</v>
      </c>
      <c r="N48" s="1" t="s">
        <v>27</v>
      </c>
      <c r="O48" s="1" t="s">
        <v>27</v>
      </c>
      <c r="P48" s="5">
        <v>44274</v>
      </c>
      <c r="Q48" s="1"/>
      <c r="R48" s="1"/>
      <c r="S48" s="1"/>
      <c r="T48" s="1"/>
      <c r="U48" s="1" t="s">
        <v>296</v>
      </c>
      <c r="V48" s="4">
        <v>1</v>
      </c>
      <c r="W48" s="6">
        <v>340000</v>
      </c>
      <c r="X48" s="1" t="s">
        <v>220</v>
      </c>
      <c r="Y48" s="4">
        <v>1</v>
      </c>
      <c r="Z48" s="6">
        <v>340000</v>
      </c>
      <c r="AA48" s="1" t="s">
        <v>312</v>
      </c>
      <c r="AB48" s="1" t="s">
        <v>310</v>
      </c>
      <c r="AC48" s="1" t="s">
        <v>121</v>
      </c>
      <c r="AD48" s="1" t="s">
        <v>277</v>
      </c>
      <c r="AE48" s="1" t="s">
        <v>169</v>
      </c>
      <c r="AF48" s="1" t="s">
        <v>224</v>
      </c>
      <c r="AG48" s="6">
        <v>340000</v>
      </c>
      <c r="AH48" s="6">
        <v>340000</v>
      </c>
      <c r="AI48" s="1"/>
      <c r="AJ48" s="1"/>
      <c r="AK48" s="1"/>
      <c r="AL48" s="1" t="s">
        <v>237</v>
      </c>
      <c r="AM48" s="1" t="s">
        <v>73</v>
      </c>
      <c r="AN48" s="1"/>
      <c r="AO48" s="1" t="s">
        <v>3</v>
      </c>
      <c r="AP48" s="1"/>
      <c r="AQ48" s="1"/>
      <c r="AR48" s="2"/>
      <c r="AS48" s="1"/>
      <c r="AT48" s="5">
        <v>44285</v>
      </c>
      <c r="AU48" s="5">
        <v>44310</v>
      </c>
      <c r="AV48" s="1" t="s">
        <v>300</v>
      </c>
      <c r="AW48" s="7">
        <v>44306.599796992094</v>
      </c>
      <c r="AX48" s="1" t="s">
        <v>65</v>
      </c>
      <c r="AY48" s="6">
        <v>340000</v>
      </c>
      <c r="AZ48" s="1"/>
      <c r="BA48" s="5">
        <v>44561</v>
      </c>
      <c r="BB48" s="7">
        <v>44561</v>
      </c>
      <c r="BC48" s="1" t="s">
        <v>315</v>
      </c>
      <c r="BD48" s="1"/>
      <c r="BE48" s="1"/>
      <c r="BF48" s="1" t="s">
        <v>26</v>
      </c>
    </row>
    <row r="49" spans="1:58" x14ac:dyDescent="0.3">
      <c r="A49" s="4">
        <v>44</v>
      </c>
      <c r="B49" s="2" t="str">
        <f>HYPERLINK("https://my.zakupki.prom.ua/remote/dispatcher/state_purchase_view/24080485", "UA-2021-02-17-005281-a")</f>
        <v>UA-2021-02-17-005281-a</v>
      </c>
      <c r="C49" s="2" t="s">
        <v>220</v>
      </c>
      <c r="D49" s="1" t="s">
        <v>241</v>
      </c>
      <c r="E49" s="1" t="s">
        <v>241</v>
      </c>
      <c r="F49" s="1" t="s">
        <v>42</v>
      </c>
      <c r="G49" s="1" t="s">
        <v>242</v>
      </c>
      <c r="H49" s="1" t="s">
        <v>277</v>
      </c>
      <c r="I49" s="1" t="s">
        <v>212</v>
      </c>
      <c r="J49" s="1" t="s">
        <v>33</v>
      </c>
      <c r="K49" s="1" t="s">
        <v>158</v>
      </c>
      <c r="L49" s="1" t="s">
        <v>158</v>
      </c>
      <c r="M49" s="1" t="s">
        <v>27</v>
      </c>
      <c r="N49" s="1" t="s">
        <v>27</v>
      </c>
      <c r="O49" s="1" t="s">
        <v>27</v>
      </c>
      <c r="P49" s="5">
        <v>44244</v>
      </c>
      <c r="Q49" s="1"/>
      <c r="R49" s="1"/>
      <c r="S49" s="1"/>
      <c r="T49" s="1"/>
      <c r="U49" s="1" t="s">
        <v>296</v>
      </c>
      <c r="V49" s="4">
        <v>1</v>
      </c>
      <c r="W49" s="6">
        <v>6872868</v>
      </c>
      <c r="X49" s="1" t="s">
        <v>220</v>
      </c>
      <c r="Y49" s="4">
        <v>3818</v>
      </c>
      <c r="Z49" s="6">
        <v>1800.12</v>
      </c>
      <c r="AA49" s="1" t="s">
        <v>298</v>
      </c>
      <c r="AB49" s="1" t="s">
        <v>310</v>
      </c>
      <c r="AC49" s="1" t="s">
        <v>121</v>
      </c>
      <c r="AD49" s="1" t="s">
        <v>277</v>
      </c>
      <c r="AE49" s="1" t="s">
        <v>169</v>
      </c>
      <c r="AF49" s="1" t="s">
        <v>224</v>
      </c>
      <c r="AG49" s="6">
        <v>6872868</v>
      </c>
      <c r="AH49" s="6">
        <v>1800.1225772655841</v>
      </c>
      <c r="AI49" s="1"/>
      <c r="AJ49" s="1"/>
      <c r="AK49" s="1"/>
      <c r="AL49" s="1" t="s">
        <v>271</v>
      </c>
      <c r="AM49" s="1" t="s">
        <v>87</v>
      </c>
      <c r="AN49" s="1"/>
      <c r="AO49" s="1" t="s">
        <v>22</v>
      </c>
      <c r="AP49" s="1"/>
      <c r="AQ49" s="1"/>
      <c r="AR49" s="2"/>
      <c r="AS49" s="1"/>
      <c r="AT49" s="5">
        <v>44255</v>
      </c>
      <c r="AU49" s="5">
        <v>44280</v>
      </c>
      <c r="AV49" s="1" t="s">
        <v>300</v>
      </c>
      <c r="AW49" s="7">
        <v>44256.41704548597</v>
      </c>
      <c r="AX49" s="1" t="s">
        <v>32</v>
      </c>
      <c r="AY49" s="6">
        <v>6872868</v>
      </c>
      <c r="AZ49" s="5">
        <v>44228</v>
      </c>
      <c r="BA49" s="5">
        <v>44439</v>
      </c>
      <c r="BB49" s="7">
        <v>44561</v>
      </c>
      <c r="BC49" s="1" t="s">
        <v>315</v>
      </c>
      <c r="BD49" s="1"/>
      <c r="BE49" s="1"/>
      <c r="BF49" s="1" t="s">
        <v>26</v>
      </c>
    </row>
    <row r="50" spans="1:58" x14ac:dyDescent="0.3">
      <c r="A50" s="4">
        <v>45</v>
      </c>
      <c r="B50" s="2" t="str">
        <f>HYPERLINK("https://my.zakupki.prom.ua/remote/dispatcher/state_purchase_view/23822654", "UA-2021-02-09-009283-a")</f>
        <v>UA-2021-02-09-009283-a</v>
      </c>
      <c r="C50" s="2" t="s">
        <v>220</v>
      </c>
      <c r="D50" s="1" t="s">
        <v>1</v>
      </c>
      <c r="E50" s="1" t="s">
        <v>161</v>
      </c>
      <c r="F50" s="1" t="s">
        <v>54</v>
      </c>
      <c r="G50" s="1" t="s">
        <v>167</v>
      </c>
      <c r="H50" s="1" t="s">
        <v>277</v>
      </c>
      <c r="I50" s="1" t="s">
        <v>212</v>
      </c>
      <c r="J50" s="1" t="s">
        <v>33</v>
      </c>
      <c r="K50" s="1" t="s">
        <v>158</v>
      </c>
      <c r="L50" s="1" t="s">
        <v>158</v>
      </c>
      <c r="M50" s="1" t="s">
        <v>27</v>
      </c>
      <c r="N50" s="1" t="s">
        <v>27</v>
      </c>
      <c r="O50" s="1" t="s">
        <v>27</v>
      </c>
      <c r="P50" s="5">
        <v>44236</v>
      </c>
      <c r="Q50" s="5">
        <v>44236</v>
      </c>
      <c r="R50" s="5">
        <v>44247</v>
      </c>
      <c r="S50" s="5">
        <v>44236</v>
      </c>
      <c r="T50" s="5">
        <v>44257</v>
      </c>
      <c r="U50" s="7">
        <v>44258.469953703701</v>
      </c>
      <c r="V50" s="4">
        <v>2</v>
      </c>
      <c r="W50" s="6">
        <v>378000</v>
      </c>
      <c r="X50" s="1" t="s">
        <v>220</v>
      </c>
      <c r="Y50" s="1" t="s">
        <v>306</v>
      </c>
      <c r="Z50" s="1" t="s">
        <v>306</v>
      </c>
      <c r="AA50" s="1" t="s">
        <v>306</v>
      </c>
      <c r="AB50" s="6">
        <v>1890</v>
      </c>
      <c r="AC50" s="1" t="s">
        <v>121</v>
      </c>
      <c r="AD50" s="1" t="s">
        <v>277</v>
      </c>
      <c r="AE50" s="1" t="s">
        <v>169</v>
      </c>
      <c r="AF50" s="1" t="s">
        <v>224</v>
      </c>
      <c r="AG50" s="6">
        <v>376980</v>
      </c>
      <c r="AH50" s="1" t="s">
        <v>306</v>
      </c>
      <c r="AI50" s="1" t="s">
        <v>268</v>
      </c>
      <c r="AJ50" s="6">
        <v>1020</v>
      </c>
      <c r="AK50" s="6">
        <v>2.6984126984126986E-3</v>
      </c>
      <c r="AL50" s="1"/>
      <c r="AM50" s="1"/>
      <c r="AN50" s="1"/>
      <c r="AO50" s="1"/>
      <c r="AP50" s="1"/>
      <c r="AQ50" s="1"/>
      <c r="AR50" s="2" t="str">
        <f>HYPERLINK("https://auction.openprocurement.org/tenders/0a276beaa2444be49b1e4e614deda9a2")</f>
        <v>https://auction.openprocurement.org/tenders/0a276beaa2444be49b1e4e614deda9a2</v>
      </c>
      <c r="AS50" s="7">
        <v>44272.681414303457</v>
      </c>
      <c r="AT50" s="1"/>
      <c r="AU50" s="1"/>
      <c r="AV50" s="1" t="s">
        <v>301</v>
      </c>
      <c r="AW50" s="7">
        <v>44283.000913968383</v>
      </c>
      <c r="AX50" s="1"/>
      <c r="AY50" s="1"/>
      <c r="AZ50" s="1"/>
      <c r="BA50" s="5">
        <v>44561</v>
      </c>
      <c r="BB50" s="1"/>
      <c r="BC50" s="1"/>
      <c r="BD50" s="1"/>
      <c r="BE50" s="1"/>
      <c r="BF50" s="1" t="s">
        <v>99</v>
      </c>
    </row>
    <row r="51" spans="1:58" x14ac:dyDescent="0.3">
      <c r="A51" s="1" t="s">
        <v>199</v>
      </c>
    </row>
  </sheetData>
  <autoFilter ref="A5:BF50" xr:uid="{00000000-0009-0000-0000-000000000000}"/>
  <hyperlinks>
    <hyperlink ref="A2" r:id="rId1" display="mailto:report.zakupki@prom.ua" xr:uid="{00000000-0004-0000-0000-000000000000}"/>
    <hyperlink ref="B6" r:id="rId2" display="https://my.zakupki.prom.ua/remote/dispatcher/state_purchase_view/23859607" xr:uid="{00000000-0004-0000-0000-000001000000}"/>
    <hyperlink ref="B7" r:id="rId3" display="https://my.zakupki.prom.ua/remote/dispatcher/state_purchase_view/24677081" xr:uid="{00000000-0004-0000-0000-000002000000}"/>
    <hyperlink ref="B8" r:id="rId4" display="https://my.zakupki.prom.ua/remote/dispatcher/state_purchase_view/25087623" xr:uid="{00000000-0004-0000-0000-000003000000}"/>
    <hyperlink ref="C8" r:id="rId5" display="https://my.zakupki.prom.ua/remote/dispatcher/state_purchase_lot_view/639839" xr:uid="{00000000-0004-0000-0000-000004000000}"/>
    <hyperlink ref="B9" r:id="rId6" display="https://my.zakupki.prom.ua/remote/dispatcher/state_purchase_view/25087623" xr:uid="{00000000-0004-0000-0000-000005000000}"/>
    <hyperlink ref="C9" r:id="rId7" display="https://my.zakupki.prom.ua/remote/dispatcher/state_purchase_lot_view/639840" xr:uid="{00000000-0004-0000-0000-000006000000}"/>
    <hyperlink ref="B10" r:id="rId8" display="https://my.zakupki.prom.ua/remote/dispatcher/state_purchase_view/26084869" xr:uid="{00000000-0004-0000-0000-000007000000}"/>
    <hyperlink ref="B11" r:id="rId9" display="https://my.zakupki.prom.ua/remote/dispatcher/state_purchase_view/23537575" xr:uid="{00000000-0004-0000-0000-000008000000}"/>
    <hyperlink ref="B12" r:id="rId10" display="https://my.zakupki.prom.ua/remote/dispatcher/state_purchase_view/23828485" xr:uid="{00000000-0004-0000-0000-000009000000}"/>
    <hyperlink ref="B13" r:id="rId11" display="https://my.zakupki.prom.ua/remote/dispatcher/state_purchase_view/24677309" xr:uid="{00000000-0004-0000-0000-00000A000000}"/>
    <hyperlink ref="B14" r:id="rId12" display="https://my.zakupki.prom.ua/remote/dispatcher/state_purchase_view/23811271" xr:uid="{00000000-0004-0000-0000-00000B000000}"/>
    <hyperlink ref="B15" r:id="rId13" display="https://my.zakupki.prom.ua/remote/dispatcher/state_purchase_view/25233979" xr:uid="{00000000-0004-0000-0000-00000C000000}"/>
    <hyperlink ref="B16" r:id="rId14" display="https://my.zakupki.prom.ua/remote/dispatcher/state_purchase_view/24157450" xr:uid="{00000000-0004-0000-0000-00000D000000}"/>
    <hyperlink ref="B17" r:id="rId15" display="https://my.zakupki.prom.ua/remote/dispatcher/state_purchase_view/26123098" xr:uid="{00000000-0004-0000-0000-00000E000000}"/>
    <hyperlink ref="B18" r:id="rId16" display="https://my.zakupki.prom.ua/remote/dispatcher/state_purchase_view/26121337" xr:uid="{00000000-0004-0000-0000-00000F000000}"/>
    <hyperlink ref="B19" r:id="rId17" display="https://my.zakupki.prom.ua/remote/dispatcher/state_purchase_view/25213968" xr:uid="{00000000-0004-0000-0000-000010000000}"/>
    <hyperlink ref="B20" r:id="rId18" display="https://my.zakupki.prom.ua/remote/dispatcher/state_purchase_view/26121112" xr:uid="{00000000-0004-0000-0000-000011000000}"/>
    <hyperlink ref="B21" r:id="rId19" display="https://my.zakupki.prom.ua/remote/dispatcher/state_purchase_view/24860960" xr:uid="{00000000-0004-0000-0000-000012000000}"/>
    <hyperlink ref="B22" r:id="rId20" display="https://my.zakupki.prom.ua/remote/dispatcher/state_purchase_view/25118130" xr:uid="{00000000-0004-0000-0000-000013000000}"/>
    <hyperlink ref="B23" r:id="rId21" display="https://my.zakupki.prom.ua/remote/dispatcher/state_purchase_view/25087964" xr:uid="{00000000-0004-0000-0000-000014000000}"/>
    <hyperlink ref="B24" r:id="rId22" display="https://my.zakupki.prom.ua/remote/dispatcher/state_purchase_view/25706387" xr:uid="{00000000-0004-0000-0000-000015000000}"/>
    <hyperlink ref="C24" r:id="rId23" display="https://my.zakupki.prom.ua/remote/dispatcher/state_purchase_lot_view/648313" xr:uid="{00000000-0004-0000-0000-000016000000}"/>
    <hyperlink ref="AR24" r:id="rId24" display="https://auction.openprocurement.org/tenders/985f140672d84b7fa59a3977aa70fbb8_07e4e6d5a730418cac9b2681b8037ef9" xr:uid="{00000000-0004-0000-0000-000017000000}"/>
    <hyperlink ref="B25" r:id="rId25" display="https://my.zakupki.prom.ua/remote/dispatcher/state_purchase_view/25706387" xr:uid="{00000000-0004-0000-0000-000018000000}"/>
    <hyperlink ref="C25" r:id="rId26" display="https://my.zakupki.prom.ua/remote/dispatcher/state_purchase_lot_view/648314" xr:uid="{00000000-0004-0000-0000-000019000000}"/>
    <hyperlink ref="AR25" r:id="rId27" display="https://auction.openprocurement.org/tenders/985f140672d84b7fa59a3977aa70fbb8_b67e96197e144b1496d999905005ae55" xr:uid="{00000000-0004-0000-0000-00001A000000}"/>
    <hyperlink ref="B26" r:id="rId28" display="https://my.zakupki.prom.ua/remote/dispatcher/state_purchase_view/25725566" xr:uid="{00000000-0004-0000-0000-00001B000000}"/>
    <hyperlink ref="B27" r:id="rId29" display="https://my.zakupki.prom.ua/remote/dispatcher/state_purchase_view/23835304" xr:uid="{00000000-0004-0000-0000-00001C000000}"/>
    <hyperlink ref="B28" r:id="rId30" display="https://my.zakupki.prom.ua/remote/dispatcher/state_purchase_view/23951259" xr:uid="{00000000-0004-0000-0000-00001D000000}"/>
    <hyperlink ref="AR28" r:id="rId31" display="https://auction.openprocurement.org/tenders/2ef780ba064a4a7b9a6dbc32db20eaa6" xr:uid="{00000000-0004-0000-0000-00001E000000}"/>
    <hyperlink ref="B29" r:id="rId32" display="https://my.zakupki.prom.ua/remote/dispatcher/state_purchase_view/24328465" xr:uid="{00000000-0004-0000-0000-00001F000000}"/>
    <hyperlink ref="AR29" r:id="rId33" display="https://auction.openprocurement.org/tenders/77b0b8b2fade41b7affbee8ddf9341d6" xr:uid="{00000000-0004-0000-0000-000020000000}"/>
    <hyperlink ref="B30" r:id="rId34" display="https://my.zakupki.prom.ua/remote/dispatcher/state_purchase_view/23818786" xr:uid="{00000000-0004-0000-0000-000021000000}"/>
    <hyperlink ref="B31" r:id="rId35" display="https://my.zakupki.prom.ua/remote/dispatcher/state_purchase_view/25276668" xr:uid="{00000000-0004-0000-0000-000022000000}"/>
    <hyperlink ref="AR31" r:id="rId36" display="https://auction.openprocurement.org/tenders/b6024caa92e6469a9b4dcc5be11679f9" xr:uid="{00000000-0004-0000-0000-000023000000}"/>
    <hyperlink ref="B32" r:id="rId37" display="https://my.zakupki.prom.ua/remote/dispatcher/state_purchase_view/24128769" xr:uid="{00000000-0004-0000-0000-000024000000}"/>
    <hyperlink ref="C32" r:id="rId38" display="https://my.zakupki.prom.ua/remote/dispatcher/state_purchase_lot_view/625897" xr:uid="{00000000-0004-0000-0000-000025000000}"/>
    <hyperlink ref="AR32" r:id="rId39" display="https://auction.openprocurement.org/tenders/d8e6b39fc4b14f789e96f3fa4694cfcc_07e4e6d5a730418cac9b2681b8037ef9" xr:uid="{00000000-0004-0000-0000-000026000000}"/>
    <hyperlink ref="B33" r:id="rId40" display="https://my.zakupki.prom.ua/remote/dispatcher/state_purchase_view/24128769" xr:uid="{00000000-0004-0000-0000-000027000000}"/>
    <hyperlink ref="C33" r:id="rId41" display="https://my.zakupki.prom.ua/remote/dispatcher/state_purchase_lot_view/625898" xr:uid="{00000000-0004-0000-0000-000028000000}"/>
    <hyperlink ref="AR33" r:id="rId42" display="https://auction.openprocurement.org/tenders/d8e6b39fc4b14f789e96f3fa4694cfcc_b67e96197e144b1496d999905005ae55" xr:uid="{00000000-0004-0000-0000-000029000000}"/>
    <hyperlink ref="B34" r:id="rId43" display="https://my.zakupki.prom.ua/remote/dispatcher/state_purchase_view/23872579" xr:uid="{00000000-0004-0000-0000-00002A000000}"/>
    <hyperlink ref="C34" r:id="rId44" display="https://my.zakupki.prom.ua/remote/dispatcher/state_purchase_lot_view/621446" xr:uid="{00000000-0004-0000-0000-00002B000000}"/>
    <hyperlink ref="B35" r:id="rId45" display="https://my.zakupki.prom.ua/remote/dispatcher/state_purchase_view/23872579" xr:uid="{00000000-0004-0000-0000-00002C000000}"/>
    <hyperlink ref="C35" r:id="rId46" display="https://my.zakupki.prom.ua/remote/dispatcher/state_purchase_lot_view/621447" xr:uid="{00000000-0004-0000-0000-00002D000000}"/>
    <hyperlink ref="B36" r:id="rId47" display="https://my.zakupki.prom.ua/remote/dispatcher/state_purchase_view/23838096" xr:uid="{00000000-0004-0000-0000-00002E000000}"/>
    <hyperlink ref="AR36" r:id="rId48" display="https://auction.openprocurement.org/tenders/ea79a8338b5c47fab573ba37284eb365" xr:uid="{00000000-0004-0000-0000-00002F000000}"/>
    <hyperlink ref="B37" r:id="rId49" display="https://my.zakupki.prom.ua/remote/dispatcher/state_purchase_view/24858174" xr:uid="{00000000-0004-0000-0000-000030000000}"/>
    <hyperlink ref="B38" r:id="rId50" display="https://my.zakupki.prom.ua/remote/dispatcher/state_purchase_view/25706410" xr:uid="{00000000-0004-0000-0000-000031000000}"/>
    <hyperlink ref="B39" r:id="rId51" display="https://my.zakupki.prom.ua/remote/dispatcher/state_purchase_view/24677241" xr:uid="{00000000-0004-0000-0000-000032000000}"/>
    <hyperlink ref="B40" r:id="rId52" display="https://my.zakupki.prom.ua/remote/dispatcher/state_purchase_view/24858387" xr:uid="{00000000-0004-0000-0000-000033000000}"/>
    <hyperlink ref="B41" r:id="rId53" display="https://my.zakupki.prom.ua/remote/dispatcher/state_purchase_view/23459818" xr:uid="{00000000-0004-0000-0000-000034000000}"/>
    <hyperlink ref="AR41" r:id="rId54" display="https://auction.openprocurement.org/tenders/ac3c485787cd40959682ede4f5dc166a" xr:uid="{00000000-0004-0000-0000-000035000000}"/>
    <hyperlink ref="B42" r:id="rId55" display="https://my.zakupki.prom.ua/remote/dispatcher/state_purchase_view/24618498" xr:uid="{00000000-0004-0000-0000-000036000000}"/>
    <hyperlink ref="C42" r:id="rId56" display="https://my.zakupki.prom.ua/remote/dispatcher/state_purchase_lot_view/633549" xr:uid="{00000000-0004-0000-0000-000037000000}"/>
    <hyperlink ref="B43" r:id="rId57" display="https://my.zakupki.prom.ua/remote/dispatcher/state_purchase_view/24618498" xr:uid="{00000000-0004-0000-0000-000038000000}"/>
    <hyperlink ref="C43" r:id="rId58" display="https://my.zakupki.prom.ua/remote/dispatcher/state_purchase_lot_view/633550" xr:uid="{00000000-0004-0000-0000-000039000000}"/>
    <hyperlink ref="B44" r:id="rId59" display="https://my.zakupki.prom.ua/remote/dispatcher/state_purchase_view/24515191" xr:uid="{00000000-0004-0000-0000-00003A000000}"/>
    <hyperlink ref="B45" r:id="rId60" display="https://my.zakupki.prom.ua/remote/dispatcher/state_purchase_view/25503230" xr:uid="{00000000-0004-0000-0000-00003B000000}"/>
    <hyperlink ref="B46" r:id="rId61" display="https://my.zakupki.prom.ua/remote/dispatcher/state_purchase_view/23975373" xr:uid="{00000000-0004-0000-0000-00003C000000}"/>
    <hyperlink ref="B47" r:id="rId62" display="https://my.zakupki.prom.ua/remote/dispatcher/state_purchase_view/25225554" xr:uid="{00000000-0004-0000-0000-00003D000000}"/>
    <hyperlink ref="B48" r:id="rId63" display="https://my.zakupki.prom.ua/remote/dispatcher/state_purchase_view/25087844" xr:uid="{00000000-0004-0000-0000-00003E000000}"/>
    <hyperlink ref="B49" r:id="rId64" display="https://my.zakupki.prom.ua/remote/dispatcher/state_purchase_view/24080485" xr:uid="{00000000-0004-0000-0000-00003F000000}"/>
    <hyperlink ref="B50" r:id="rId65" display="https://my.zakupki.prom.ua/remote/dispatcher/state_purchase_view/23822654" xr:uid="{00000000-0004-0000-0000-000040000000}"/>
    <hyperlink ref="AR50" r:id="rId66" display="https://auction.openprocurement.org/tenders/0a276beaa2444be49b1e4e614deda9a2" xr:uid="{00000000-0004-0000-0000-000041000000}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Ірина Іваночко</cp:lastModifiedBy>
  <dcterms:created xsi:type="dcterms:W3CDTF">2021-04-27T16:11:14Z</dcterms:created>
  <dcterms:modified xsi:type="dcterms:W3CDTF">2021-04-27T13:11:57Z</dcterms:modified>
  <cp:category/>
</cp:coreProperties>
</file>